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hilbu1\Desktop\2024 Crop Budgets\2024 Rice\2024 Furrow Irrigated Rice\"/>
    </mc:Choice>
  </mc:AlternateContent>
  <xr:revisionPtr revIDLastSave="0" documentId="13_ncr:1_{216E267F-DDF8-4A22-B784-5BCF2E6186A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Revised use for 2024 ent 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0" i="2" l="1"/>
  <c r="F98" i="2"/>
  <c r="E129" i="2"/>
  <c r="E121" i="2"/>
  <c r="E69" i="2"/>
  <c r="E26" i="2"/>
  <c r="E27" i="1"/>
  <c r="E150" i="2" l="1"/>
  <c r="E151" i="2" l="1"/>
  <c r="E149" i="2"/>
  <c r="E153" i="2"/>
  <c r="E148" i="2"/>
  <c r="E147" i="2"/>
  <c r="E146" i="2"/>
  <c r="E145" i="2"/>
  <c r="E139" i="2"/>
  <c r="E138" i="2"/>
  <c r="E137" i="2"/>
  <c r="E136" i="2"/>
  <c r="E135" i="2"/>
  <c r="E133" i="2"/>
  <c r="D131" i="2"/>
  <c r="E131" i="2" s="1"/>
  <c r="E127" i="2"/>
  <c r="E125" i="2"/>
  <c r="D123" i="2"/>
  <c r="E123" i="2" s="1"/>
  <c r="E120" i="2"/>
  <c r="E118" i="2"/>
  <c r="E116" i="2"/>
  <c r="E114" i="2"/>
  <c r="E112" i="2"/>
  <c r="E111" i="2"/>
  <c r="D110" i="2"/>
  <c r="E110" i="2" s="1"/>
  <c r="E108" i="2"/>
  <c r="E106" i="2"/>
  <c r="G152" i="2" l="1"/>
  <c r="E141" i="2"/>
  <c r="E155" i="2" s="1"/>
  <c r="E95" i="2"/>
  <c r="E96" i="2"/>
  <c r="E92" i="2"/>
  <c r="E94" i="2"/>
  <c r="E93" i="2"/>
  <c r="E98" i="2"/>
  <c r="E87" i="2"/>
  <c r="E86" i="2"/>
  <c r="E85" i="2"/>
  <c r="E84" i="2"/>
  <c r="E83" i="2"/>
  <c r="E81" i="2"/>
  <c r="D79" i="2"/>
  <c r="E79" i="2" s="1"/>
  <c r="E77" i="2"/>
  <c r="E75" i="2"/>
  <c r="E73" i="2"/>
  <c r="D71" i="2"/>
  <c r="E71" i="2" s="1"/>
  <c r="E68" i="2"/>
  <c r="E66" i="2"/>
  <c r="E64" i="2"/>
  <c r="E62" i="2"/>
  <c r="E60" i="2"/>
  <c r="E59" i="2"/>
  <c r="D58" i="2"/>
  <c r="E58" i="2" s="1"/>
  <c r="E56" i="2"/>
  <c r="E54" i="2"/>
  <c r="G96" i="2" l="1"/>
  <c r="G97" i="2" s="1"/>
  <c r="E88" i="2"/>
  <c r="E100" i="2" s="1"/>
  <c r="E44" i="2"/>
  <c r="U17" i="2" s="1"/>
  <c r="E43" i="2"/>
  <c r="E42" i="2"/>
  <c r="E41" i="2"/>
  <c r="E40" i="2"/>
  <c r="E38" i="2"/>
  <c r="D36" i="2"/>
  <c r="E36" i="2" s="1"/>
  <c r="E34" i="2"/>
  <c r="E32" i="2"/>
  <c r="E30" i="2"/>
  <c r="U13" i="2" s="1"/>
  <c r="D28" i="2"/>
  <c r="E28" i="2" s="1"/>
  <c r="E25" i="2"/>
  <c r="U12" i="2" s="1"/>
  <c r="E23" i="2"/>
  <c r="U11" i="2" s="1"/>
  <c r="E21" i="2"/>
  <c r="E19" i="2"/>
  <c r="E18" i="2"/>
  <c r="E17" i="2"/>
  <c r="E16" i="2"/>
  <c r="E14" i="2"/>
  <c r="U8" i="2" s="1"/>
  <c r="E12" i="2"/>
  <c r="E11" i="2"/>
  <c r="D10" i="2"/>
  <c r="E10" i="2" s="1"/>
  <c r="E8" i="2"/>
  <c r="U6" i="2" s="1"/>
  <c r="E6" i="2"/>
  <c r="E5" i="2"/>
  <c r="U15" i="2" l="1"/>
  <c r="U14" i="2"/>
  <c r="U5" i="2"/>
  <c r="U16" i="2"/>
  <c r="U7" i="2"/>
  <c r="E46" i="2"/>
  <c r="P19" i="2" s="1"/>
  <c r="U9" i="2"/>
  <c r="U10" i="2"/>
  <c r="E16" i="1"/>
  <c r="E20" i="1"/>
  <c r="P18" i="2" l="1"/>
  <c r="P11" i="2"/>
  <c r="P44" i="2"/>
  <c r="P34" i="2"/>
  <c r="P30" i="2"/>
  <c r="P17" i="2"/>
  <c r="P14" i="2"/>
  <c r="P12" i="2"/>
  <c r="P32" i="2"/>
  <c r="P6" i="2"/>
  <c r="P16" i="2"/>
  <c r="P43" i="2"/>
  <c r="P41" i="2"/>
  <c r="P10" i="2"/>
  <c r="P28" i="2"/>
  <c r="P36" i="2"/>
  <c r="P5" i="2"/>
  <c r="P38" i="2"/>
  <c r="P42" i="2"/>
  <c r="P25" i="2"/>
  <c r="P40" i="2"/>
  <c r="P23" i="2"/>
  <c r="P21" i="2"/>
  <c r="D10" i="1"/>
  <c r="D37" i="1" l="1"/>
  <c r="E19" i="1"/>
  <c r="E44" i="1" l="1"/>
  <c r="E18" i="1"/>
  <c r="E17" i="1"/>
  <c r="E14" i="1"/>
  <c r="E39" i="1"/>
  <c r="E37" i="1"/>
  <c r="E35" i="1"/>
  <c r="E33" i="1"/>
  <c r="E22" i="1"/>
  <c r="E6" i="1"/>
  <c r="E5" i="1"/>
  <c r="E8" i="1"/>
  <c r="U6" i="1" s="1"/>
  <c r="E31" i="1"/>
  <c r="E26" i="1"/>
  <c r="D29" i="1"/>
  <c r="E29" i="1" s="1"/>
  <c r="E11" i="1"/>
  <c r="E12" i="1"/>
  <c r="E10" i="1"/>
  <c r="E41" i="1"/>
  <c r="E42" i="1"/>
  <c r="E43" i="1"/>
  <c r="E45" i="1"/>
  <c r="E24" i="1"/>
  <c r="U9" i="1" l="1"/>
  <c r="U7" i="1"/>
  <c r="E47" i="1"/>
  <c r="U5" i="1"/>
  <c r="U10" i="1"/>
  <c r="U17" i="1"/>
  <c r="U11" i="1"/>
  <c r="U15" i="1"/>
  <c r="U18" i="1"/>
  <c r="U12" i="1"/>
  <c r="U13" i="1"/>
  <c r="U14" i="1"/>
  <c r="U8" i="1"/>
  <c r="W16" i="1" l="1"/>
  <c r="P19" i="1"/>
  <c r="P20" i="1"/>
  <c r="P33" i="1"/>
  <c r="P31" i="1"/>
  <c r="P37" i="1"/>
  <c r="P45" i="1"/>
  <c r="P35" i="1"/>
  <c r="P24" i="1"/>
  <c r="P22" i="1"/>
  <c r="P10" i="1"/>
  <c r="P14" i="1"/>
  <c r="P11" i="1"/>
  <c r="P5" i="1"/>
  <c r="P44" i="1"/>
  <c r="P43" i="1"/>
  <c r="P42" i="1"/>
  <c r="P12" i="1"/>
  <c r="P17" i="1"/>
  <c r="P41" i="1"/>
  <c r="P6" i="1"/>
  <c r="P39" i="1"/>
  <c r="P18" i="1"/>
  <c r="P26" i="1"/>
  <c r="P29" i="1"/>
</calcChain>
</file>

<file path=xl/sharedStrings.xml><?xml version="1.0" encoding="utf-8"?>
<sst xmlns="http://schemas.openxmlformats.org/spreadsheetml/2006/main" count="427" uniqueCount="116">
  <si>
    <t>DIRECT EXPENSES</t>
  </si>
  <si>
    <t>CUSTOM SPRAY</t>
  </si>
  <si>
    <t>GPS Fee</t>
  </si>
  <si>
    <t>Aerial App. Fee</t>
  </si>
  <si>
    <t>DRYING</t>
  </si>
  <si>
    <t>Drying Fee</t>
  </si>
  <si>
    <t>FERTILIZERS</t>
  </si>
  <si>
    <t>FUNGICIDES</t>
  </si>
  <si>
    <t>HERBICIDES</t>
  </si>
  <si>
    <t>PRICE</t>
  </si>
  <si>
    <t>QTY</t>
  </si>
  <si>
    <t>INSECTICIDES</t>
  </si>
  <si>
    <t>Karate Z</t>
  </si>
  <si>
    <t>SEED</t>
  </si>
  <si>
    <t>SERVICE FEE</t>
  </si>
  <si>
    <t>Digital Ag Fee</t>
  </si>
  <si>
    <t>CUSTOM FERT</t>
  </si>
  <si>
    <t>CUSTOM HAUL</t>
  </si>
  <si>
    <t>Haul</t>
  </si>
  <si>
    <t>LABOR-HAND</t>
  </si>
  <si>
    <t xml:space="preserve">Implements </t>
  </si>
  <si>
    <t>LABOR-OPERATOR</t>
  </si>
  <si>
    <t xml:space="preserve">Tractors </t>
  </si>
  <si>
    <t>LABOR-HIRED</t>
  </si>
  <si>
    <t>LABOR IRRIGATION</t>
  </si>
  <si>
    <t>Irrigation System</t>
  </si>
  <si>
    <t>Irrg. System</t>
  </si>
  <si>
    <t>INTEREST ON CAPITAL</t>
  </si>
  <si>
    <t>TOTAL DIRECT EXPENSES</t>
  </si>
  <si>
    <t>Clearfield Hybrid</t>
  </si>
  <si>
    <t>Tractors Self</t>
  </si>
  <si>
    <t>Stratego</t>
  </si>
  <si>
    <t>Command</t>
  </si>
  <si>
    <t xml:space="preserve">Permit </t>
  </si>
  <si>
    <t>REPAIR &amp; MAINTENANCE</t>
  </si>
  <si>
    <t xml:space="preserve">AMOUNT </t>
  </si>
  <si>
    <t>obtained from NE LA CL rice budget for the 2020 CY</t>
  </si>
  <si>
    <t>N</t>
  </si>
  <si>
    <t>P</t>
  </si>
  <si>
    <t>UNIT</t>
  </si>
  <si>
    <t>acre</t>
  </si>
  <si>
    <t>app</t>
  </si>
  <si>
    <t>cwt</t>
  </si>
  <si>
    <t>lb</t>
  </si>
  <si>
    <t>oz</t>
  </si>
  <si>
    <t>hour</t>
  </si>
  <si>
    <t>gal</t>
  </si>
  <si>
    <t>pt</t>
  </si>
  <si>
    <t>NOTES</t>
  </si>
  <si>
    <t xml:space="preserve">26 acre-inches used on irrigation system 5 for NE LA which is 6 applications in total with rates of 3,3,5,5,5,5 acre-inch applications </t>
  </si>
  <si>
    <t>costs will be a function of yield (assumed yield of 80 cwt per acre)</t>
  </si>
  <si>
    <t>costs will be a function of yield (80 cwt per acre)</t>
  </si>
  <si>
    <t xml:space="preserve">K </t>
  </si>
  <si>
    <t>DIESEL FUEL PRICE</t>
  </si>
  <si>
    <t>Self-Propelled</t>
  </si>
  <si>
    <t>New Path</t>
  </si>
  <si>
    <t xml:space="preserve">one app. added per the request of Dr. Dustin Harrell </t>
  </si>
  <si>
    <t>Custom Operations</t>
  </si>
  <si>
    <t>Drying</t>
  </si>
  <si>
    <t>Fungicides</t>
  </si>
  <si>
    <t>Herbicides</t>
  </si>
  <si>
    <t>Insecticides</t>
  </si>
  <si>
    <t>Seed</t>
  </si>
  <si>
    <t>Digital Ag</t>
  </si>
  <si>
    <t>Hauling</t>
  </si>
  <si>
    <t>Labor</t>
  </si>
  <si>
    <t xml:space="preserve">Fuel </t>
  </si>
  <si>
    <t xml:space="preserve">Interest </t>
  </si>
  <si>
    <t>Repairs</t>
  </si>
  <si>
    <t>Fertilizers</t>
  </si>
  <si>
    <t>Regiment</t>
  </si>
  <si>
    <t>from Keith Collins work on post emerge</t>
  </si>
  <si>
    <t>Keith Collins burndown</t>
  </si>
  <si>
    <t xml:space="preserve">Command </t>
  </si>
  <si>
    <t xml:space="preserve">reflects 7 total aerial applications for chemicals and fertilizers </t>
  </si>
  <si>
    <r>
      <t xml:space="preserve">aerial application fee for chemicals </t>
    </r>
    <r>
      <rPr>
        <i/>
        <sz val="11"/>
        <color rgb="FFFF0000"/>
        <rFont val="Calibri"/>
        <family val="2"/>
        <scheme val="minor"/>
      </rPr>
      <t>+ Keith Collins 2 apps for burn down and post emerge Reg.</t>
    </r>
  </si>
  <si>
    <t>4 applications of N at 21, 46, 46, 46 pound per acre**D. Harrell @200 pounds</t>
  </si>
  <si>
    <t>1 application (application can be combined)</t>
  </si>
  <si>
    <t>4 applications of fertilizer by air</t>
  </si>
  <si>
    <t>see sheet 1</t>
  </si>
  <si>
    <t>Sharpen</t>
  </si>
  <si>
    <t>Roundup</t>
  </si>
  <si>
    <t>Rice One</t>
  </si>
  <si>
    <t xml:space="preserve">Clearpath </t>
  </si>
  <si>
    <t>TOTAL DIRECT EXPENSES LESS HERB.</t>
  </si>
  <si>
    <t>est. total herbicide unit costs</t>
  </si>
  <si>
    <t>Stam</t>
  </si>
  <si>
    <t xml:space="preserve">Facet </t>
  </si>
  <si>
    <t>qt</t>
  </si>
  <si>
    <t>incorporates Dr. Dustin Harrell's suggestions on weed control for CL and non-CL varieties (Alt A and B)</t>
  </si>
  <si>
    <t>Clearfield Hybrd</t>
  </si>
  <si>
    <t>Non-CL Hybrid</t>
  </si>
  <si>
    <t>non CL hybrid (example is XP753 per acre)</t>
  </si>
  <si>
    <t>HERBICIDES (Alternative B- non CL Hybrid)</t>
  </si>
  <si>
    <t>HERBICIDES (Alternative A- CL Hybrid)</t>
  </si>
  <si>
    <t>CUSTOM APP</t>
  </si>
  <si>
    <t xml:space="preserve">red prices need to be updated from LSU Input 2021 MSUBG file or from Miss State's input list. </t>
  </si>
  <si>
    <t xml:space="preserve">these will be copied and pasted into the word doc staff report and the NRAVC decision tool </t>
  </si>
  <si>
    <t>Sharpen and Clearpath unit prices sourced from Miss State rice budget appendix table</t>
  </si>
  <si>
    <t>Conv. Hybrid from rice tech pricing sheet</t>
  </si>
  <si>
    <t xml:space="preserve">Stam from Miss St </t>
  </si>
  <si>
    <t>generic glypoh for Roundup from PC CO-OP</t>
  </si>
  <si>
    <t>Clearpath from Miss St</t>
  </si>
  <si>
    <t xml:space="preserve">with aopplicaiton </t>
  </si>
  <si>
    <t>Soil Test</t>
  </si>
  <si>
    <t>added in 2022 Enterprise Budgets</t>
  </si>
  <si>
    <t>Soil Test Fee</t>
  </si>
  <si>
    <t>Estimated costs per acre, Rice, Row Rice Production System, Drill Planted, NE LA, 2024.</t>
  </si>
  <si>
    <t>obtained from NE LA CL rice budget for the 2024 CY</t>
  </si>
  <si>
    <t>obtained from NE LA CL rice budget for the 2024 CY, less 0.26 hours for field cultivate of levees</t>
  </si>
  <si>
    <t>Update with 2024 input costs for farm management tool</t>
  </si>
  <si>
    <t xml:space="preserve">red prices need to be updated from LSU Input 2024 MSUBG file or from Miss State's input list. </t>
  </si>
  <si>
    <t>NE LA CL rice budget for the 2024 CY direct expenses total $704.72 per acre</t>
  </si>
  <si>
    <t>Facet and Permit prices from Miss State Rice Budget Appendix Table</t>
  </si>
  <si>
    <t>Roundup Powermax from Matt Foster</t>
  </si>
  <si>
    <t>added in 2024 Enterprise Budgets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</si>
</sst>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0" fontId="0" fillId="0" borderId="0" xfId="1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/>
    <xf numFmtId="0" fontId="0" fillId="3" borderId="0" xfId="0" applyFill="1"/>
    <xf numFmtId="165" fontId="0" fillId="2" borderId="0" xfId="0" applyNumberForma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164" fontId="8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62-4676-B827-13AA0F4900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62-4676-B827-13AA0F4900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62-4676-B827-13AA0F4900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62-4676-B827-13AA0F4900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62-4676-B827-13AA0F4900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762-4676-B827-13AA0F4900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762-4676-B827-13AA0F4900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762-4676-B827-13AA0F4900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A762-4676-B827-13AA0F4900C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A762-4676-B827-13AA0F4900C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A762-4676-B827-13AA0F4900C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A762-4676-B827-13AA0F4900C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A762-4676-B827-13AA0F4900C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4A8F-4402-9F9D-A77C25D7890C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Sheet1!$T$5:$T$18</c:f>
              <c:strCache>
                <c:ptCount val="14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2">
                  <c:v>Repairs</c:v>
                </c:pt>
                <c:pt idx="13">
                  <c:v>Interest </c:v>
                </c:pt>
              </c:strCache>
            </c:strRef>
          </c:cat>
          <c:val>
            <c:numRef>
              <c:f>Sheet1!$U$5:$U$18</c:f>
              <c:numCache>
                <c:formatCode>"$"#,##0.00</c:formatCode>
                <c:ptCount val="14"/>
                <c:pt idx="0">
                  <c:v>77.75</c:v>
                </c:pt>
                <c:pt idx="1">
                  <c:v>79.2</c:v>
                </c:pt>
                <c:pt idx="2">
                  <c:v>180.2</c:v>
                </c:pt>
                <c:pt idx="3">
                  <c:v>15.749999999999998</c:v>
                </c:pt>
                <c:pt idx="4">
                  <c:v>67.248000000000005</c:v>
                </c:pt>
                <c:pt idx="5">
                  <c:v>5.64</c:v>
                </c:pt>
                <c:pt idx="6">
                  <c:v>188</c:v>
                </c:pt>
                <c:pt idx="7">
                  <c:v>10</c:v>
                </c:pt>
                <c:pt idx="8">
                  <c:v>24</c:v>
                </c:pt>
                <c:pt idx="9">
                  <c:v>20.737893999999997</c:v>
                </c:pt>
                <c:pt idx="10">
                  <c:v>116.34139999999999</c:v>
                </c:pt>
                <c:pt idx="12">
                  <c:v>29.74</c:v>
                </c:pt>
                <c:pt idx="13">
                  <c:v>19.05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762-4676-B827-13AA0F4900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18-4D4B-BA01-BF91AAC135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18-4D4B-BA01-BF91AAC135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18-4D4B-BA01-BF91AAC135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18-4D4B-BA01-BF91AAC135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18-4D4B-BA01-BF91AAC135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818-4D4B-BA01-BF91AAC135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818-4D4B-BA01-BF91AAC135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818-4D4B-BA01-BF91AAC135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818-4D4B-BA01-BF91AAC1351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818-4D4B-BA01-BF91AAC1351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7818-4D4B-BA01-BF91AAC1351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7818-4D4B-BA01-BF91AAC1351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7818-4D4B-BA01-BF91AAC13513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'Revised use for 2024 ent budget'!$T$5:$T$17</c:f>
              <c:strCache>
                <c:ptCount val="13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1">
                  <c:v>Repairs</c:v>
                </c:pt>
                <c:pt idx="12">
                  <c:v>Interest </c:v>
                </c:pt>
              </c:strCache>
            </c:strRef>
          </c:cat>
          <c:val>
            <c:numRef>
              <c:f>'Revised use for 2024 ent budget'!$U$5:$U$17</c:f>
              <c:numCache>
                <c:formatCode>"$"#,##0.00</c:formatCode>
                <c:ptCount val="13"/>
                <c:pt idx="0">
                  <c:v>78</c:v>
                </c:pt>
                <c:pt idx="1">
                  <c:v>79.2</c:v>
                </c:pt>
                <c:pt idx="2">
                  <c:v>180.2</c:v>
                </c:pt>
                <c:pt idx="3">
                  <c:v>15.749999999999998</c:v>
                </c:pt>
                <c:pt idx="4">
                  <c:v>64.62</c:v>
                </c:pt>
                <c:pt idx="5">
                  <c:v>5.64</c:v>
                </c:pt>
                <c:pt idx="6">
                  <c:v>188</c:v>
                </c:pt>
                <c:pt idx="7">
                  <c:v>10</c:v>
                </c:pt>
                <c:pt idx="8">
                  <c:v>24</c:v>
                </c:pt>
                <c:pt idx="9">
                  <c:v>20.737893999999997</c:v>
                </c:pt>
                <c:pt idx="10">
                  <c:v>116.34139999999999</c:v>
                </c:pt>
                <c:pt idx="11">
                  <c:v>29.74</c:v>
                </c:pt>
                <c:pt idx="12">
                  <c:v>19.05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818-4D4B-BA01-BF91AAC135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18</xdr:row>
      <xdr:rowOff>95250</xdr:rowOff>
    </xdr:from>
    <xdr:to>
      <xdr:col>26</xdr:col>
      <xdr:colOff>57150</xdr:colOff>
      <xdr:row>37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17</xdr:row>
      <xdr:rowOff>95250</xdr:rowOff>
    </xdr:from>
    <xdr:to>
      <xdr:col>26</xdr:col>
      <xdr:colOff>57150</xdr:colOff>
      <xdr:row>36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9"/>
  <sheetViews>
    <sheetView topLeftCell="A19" workbookViewId="0">
      <selection activeCell="E47" sqref="E47"/>
    </sheetView>
  </sheetViews>
  <sheetFormatPr defaultRowHeight="15" x14ac:dyDescent="0.25"/>
  <cols>
    <col min="1" max="1" width="23.28515625" customWidth="1"/>
    <col min="2" max="2" width="8.42578125" customWidth="1"/>
    <col min="5" max="5" width="10.140625" customWidth="1"/>
    <col min="20" max="20" width="18.42578125" customWidth="1"/>
  </cols>
  <sheetData>
    <row r="1" spans="1:23" x14ac:dyDescent="0.25">
      <c r="A1" t="s">
        <v>107</v>
      </c>
    </row>
    <row r="3" spans="1:23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3" x14ac:dyDescent="0.25">
      <c r="A4" s="4" t="s">
        <v>1</v>
      </c>
      <c r="B4" s="5"/>
      <c r="C4" s="6"/>
      <c r="D4" s="7"/>
      <c r="E4" s="6"/>
      <c r="F4" s="2"/>
    </row>
    <row r="5" spans="1:23" x14ac:dyDescent="0.25">
      <c r="A5" s="4" t="s">
        <v>2</v>
      </c>
      <c r="B5" s="5" t="s">
        <v>40</v>
      </c>
      <c r="C5" s="6">
        <v>0.25</v>
      </c>
      <c r="D5" s="7">
        <v>7</v>
      </c>
      <c r="E5" s="6">
        <f>C5*D5</f>
        <v>1.75</v>
      </c>
      <c r="F5" s="2" t="s">
        <v>74</v>
      </c>
      <c r="P5" s="8">
        <f>E5/$E$47</f>
        <v>2.0909071616263381E-3</v>
      </c>
      <c r="T5" t="s">
        <v>57</v>
      </c>
      <c r="U5" s="1">
        <f>E5+E6+E29</f>
        <v>77.75</v>
      </c>
    </row>
    <row r="6" spans="1:23" x14ac:dyDescent="0.25">
      <c r="A6" s="4" t="s">
        <v>3</v>
      </c>
      <c r="B6" s="5" t="s">
        <v>41</v>
      </c>
      <c r="C6" s="6">
        <v>7.6</v>
      </c>
      <c r="D6" s="7">
        <v>6</v>
      </c>
      <c r="E6" s="6">
        <f>C6*D6</f>
        <v>45.599999999999994</v>
      </c>
      <c r="F6" s="2" t="s">
        <v>75</v>
      </c>
      <c r="P6" s="8">
        <f>E6/$E$47</f>
        <v>5.4483066611520574E-2</v>
      </c>
      <c r="T6" t="s">
        <v>58</v>
      </c>
      <c r="U6" s="1">
        <f>E8</f>
        <v>79.2</v>
      </c>
    </row>
    <row r="7" spans="1:23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180.2</v>
      </c>
    </row>
    <row r="8" spans="1:23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15.749999999999998</v>
      </c>
    </row>
    <row r="9" spans="1:23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E17+E18+E19+E16+E20</f>
        <v>67.248000000000005</v>
      </c>
    </row>
    <row r="10" spans="1:23" x14ac:dyDescent="0.25">
      <c r="A10" s="4" t="s">
        <v>37</v>
      </c>
      <c r="B10" s="5" t="s">
        <v>43</v>
      </c>
      <c r="C10" s="6">
        <v>0.59</v>
      </c>
      <c r="D10" s="7">
        <f>20+60+60+60</f>
        <v>200</v>
      </c>
      <c r="E10" s="6">
        <f>C10*D10</f>
        <v>118</v>
      </c>
      <c r="F10" s="9" t="s">
        <v>76</v>
      </c>
      <c r="P10" s="8">
        <f>E10/$E$47</f>
        <v>0.14098688289823308</v>
      </c>
      <c r="T10" t="s">
        <v>61</v>
      </c>
      <c r="U10" s="1">
        <f>E22</f>
        <v>5.64</v>
      </c>
    </row>
    <row r="11" spans="1:23" x14ac:dyDescent="0.25">
      <c r="A11" s="4" t="s">
        <v>38</v>
      </c>
      <c r="B11" s="5" t="s">
        <v>43</v>
      </c>
      <c r="C11" s="6">
        <v>0.75</v>
      </c>
      <c r="D11" s="7">
        <v>60</v>
      </c>
      <c r="E11" s="6">
        <f t="shared" ref="E11:E12" si="0">C11*D11</f>
        <v>45</v>
      </c>
      <c r="F11" s="2" t="s">
        <v>77</v>
      </c>
      <c r="P11" s="8">
        <f>E11/$E$47</f>
        <v>5.3766184156105838E-2</v>
      </c>
      <c r="T11" t="s">
        <v>62</v>
      </c>
      <c r="U11" s="1">
        <f>E24</f>
        <v>188</v>
      </c>
    </row>
    <row r="12" spans="1:23" x14ac:dyDescent="0.25">
      <c r="A12" s="4" t="s">
        <v>52</v>
      </c>
      <c r="B12" s="5" t="s">
        <v>43</v>
      </c>
      <c r="C12" s="6">
        <v>0.43</v>
      </c>
      <c r="D12" s="7">
        <v>40</v>
      </c>
      <c r="E12" s="6">
        <f t="shared" si="0"/>
        <v>17.2</v>
      </c>
      <c r="F12" s="2" t="s">
        <v>77</v>
      </c>
      <c r="P12" s="8">
        <f>E12/$E$47</f>
        <v>2.0550630388556007E-2</v>
      </c>
      <c r="T12" t="s">
        <v>63</v>
      </c>
      <c r="U12" s="1">
        <f>E26</f>
        <v>10</v>
      </c>
    </row>
    <row r="13" spans="1:23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E31</f>
        <v>24</v>
      </c>
    </row>
    <row r="14" spans="1:23" x14ac:dyDescent="0.25">
      <c r="A14" s="4" t="s">
        <v>31</v>
      </c>
      <c r="B14" s="5" t="s">
        <v>47</v>
      </c>
      <c r="C14" s="6">
        <v>22.5</v>
      </c>
      <c r="D14" s="7">
        <v>0.7</v>
      </c>
      <c r="E14" s="6">
        <f>C14*D14</f>
        <v>15.749999999999998</v>
      </c>
      <c r="F14" s="2" t="s">
        <v>108</v>
      </c>
      <c r="P14" s="8">
        <f>E14/$E$47</f>
        <v>1.8818164454637042E-2</v>
      </c>
      <c r="T14" t="s">
        <v>65</v>
      </c>
      <c r="U14" s="1">
        <f>E33+E35+E37+E39</f>
        <v>20.737893999999997</v>
      </c>
    </row>
    <row r="15" spans="1:23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E41+E42+E43</f>
        <v>116.34139999999999</v>
      </c>
    </row>
    <row r="16" spans="1:23" x14ac:dyDescent="0.25">
      <c r="A16" s="4" t="s">
        <v>73</v>
      </c>
      <c r="B16" s="10" t="s">
        <v>47</v>
      </c>
      <c r="C16" s="11">
        <v>17.5</v>
      </c>
      <c r="D16" s="12">
        <v>0.8</v>
      </c>
      <c r="E16" s="11">
        <f>C16*D16</f>
        <v>14</v>
      </c>
      <c r="F16" s="9" t="s">
        <v>72</v>
      </c>
      <c r="U16" s="1"/>
      <c r="V16" s="1"/>
      <c r="W16" s="1">
        <f>V16+U17+U18</f>
        <v>48.79</v>
      </c>
    </row>
    <row r="17" spans="1:21" x14ac:dyDescent="0.25">
      <c r="A17" s="4" t="s">
        <v>32</v>
      </c>
      <c r="B17" s="5" t="s">
        <v>47</v>
      </c>
      <c r="C17" s="6">
        <v>17.5</v>
      </c>
      <c r="D17" s="7">
        <v>0.8</v>
      </c>
      <c r="E17" s="6">
        <f>C17*D17</f>
        <v>14</v>
      </c>
      <c r="F17" s="2" t="s">
        <v>108</v>
      </c>
      <c r="P17" s="8">
        <f>E17/$E$47</f>
        <v>1.6727257293010705E-2</v>
      </c>
      <c r="T17" t="s">
        <v>68</v>
      </c>
      <c r="U17" s="1">
        <f>E44</f>
        <v>29.74</v>
      </c>
    </row>
    <row r="18" spans="1:21" x14ac:dyDescent="0.25">
      <c r="A18" s="4" t="s">
        <v>33</v>
      </c>
      <c r="B18" s="5" t="s">
        <v>44</v>
      </c>
      <c r="C18" s="6">
        <v>19.5</v>
      </c>
      <c r="D18" s="7">
        <v>1</v>
      </c>
      <c r="E18" s="6">
        <f>C18*D18</f>
        <v>19.5</v>
      </c>
      <c r="F18" s="2" t="s">
        <v>108</v>
      </c>
      <c r="P18" s="8">
        <f>E18/$E$47</f>
        <v>2.3298679800979195E-2</v>
      </c>
      <c r="T18" t="s">
        <v>67</v>
      </c>
      <c r="U18" s="1">
        <f>E45</f>
        <v>19.05</v>
      </c>
    </row>
    <row r="19" spans="1:21" x14ac:dyDescent="0.25">
      <c r="A19" s="4" t="s">
        <v>55</v>
      </c>
      <c r="B19" s="5" t="s">
        <v>44</v>
      </c>
      <c r="C19" s="6">
        <v>4.28</v>
      </c>
      <c r="D19" s="7">
        <v>4</v>
      </c>
      <c r="E19" s="6">
        <f>C19*D19</f>
        <v>17.12</v>
      </c>
      <c r="F19" s="9" t="s">
        <v>56</v>
      </c>
      <c r="P19" s="8">
        <f>E19/$E$47</f>
        <v>2.0455046061167378E-2</v>
      </c>
    </row>
    <row r="20" spans="1:21" x14ac:dyDescent="0.25">
      <c r="A20" s="4" t="s">
        <v>70</v>
      </c>
      <c r="B20" s="5" t="s">
        <v>44</v>
      </c>
      <c r="C20" s="6">
        <v>4.38</v>
      </c>
      <c r="D20" s="7">
        <v>0.6</v>
      </c>
      <c r="E20" s="6">
        <f>C20*D20</f>
        <v>2.6279999999999997</v>
      </c>
      <c r="F20" s="9" t="s">
        <v>71</v>
      </c>
      <c r="P20" s="8">
        <f>E20/$E$47</f>
        <v>3.1399451547165806E-3</v>
      </c>
    </row>
    <row r="21" spans="1:21" x14ac:dyDescent="0.25">
      <c r="A21" s="4" t="s">
        <v>11</v>
      </c>
      <c r="B21" s="5"/>
      <c r="C21" s="6"/>
      <c r="D21" s="7"/>
      <c r="E21" s="6"/>
      <c r="F21" s="2"/>
    </row>
    <row r="22" spans="1:21" x14ac:dyDescent="0.25">
      <c r="A22" s="4" t="s">
        <v>12</v>
      </c>
      <c r="B22" s="5" t="s">
        <v>44</v>
      </c>
      <c r="C22" s="6">
        <v>1.41</v>
      </c>
      <c r="D22" s="7">
        <v>4</v>
      </c>
      <c r="E22" s="6">
        <f>C22*D22</f>
        <v>5.64</v>
      </c>
      <c r="F22" s="2" t="s">
        <v>108</v>
      </c>
      <c r="P22" s="8">
        <f>E22/$E$47</f>
        <v>6.738695080898598E-3</v>
      </c>
    </row>
    <row r="23" spans="1:21" x14ac:dyDescent="0.25">
      <c r="A23" s="4" t="s">
        <v>13</v>
      </c>
      <c r="B23" s="5"/>
      <c r="C23" s="6"/>
      <c r="D23" s="7"/>
      <c r="E23" s="6"/>
      <c r="F23" s="2"/>
    </row>
    <row r="24" spans="1:21" x14ac:dyDescent="0.25">
      <c r="A24" s="4" t="s">
        <v>29</v>
      </c>
      <c r="B24" s="5" t="s">
        <v>40</v>
      </c>
      <c r="C24" s="6">
        <v>188</v>
      </c>
      <c r="D24" s="7">
        <v>1</v>
      </c>
      <c r="E24" s="6">
        <f>C24*D24</f>
        <v>188</v>
      </c>
      <c r="F24" s="2" t="s">
        <v>108</v>
      </c>
      <c r="P24" s="8">
        <f>E24/$E$47</f>
        <v>0.22462316936328661</v>
      </c>
    </row>
    <row r="25" spans="1:21" x14ac:dyDescent="0.25">
      <c r="A25" s="4" t="s">
        <v>14</v>
      </c>
      <c r="B25" s="5"/>
      <c r="C25" s="6"/>
      <c r="D25" s="7"/>
      <c r="E25" s="6"/>
      <c r="F25" s="2"/>
    </row>
    <row r="26" spans="1:21" x14ac:dyDescent="0.25">
      <c r="A26" s="4" t="s">
        <v>15</v>
      </c>
      <c r="B26" s="5" t="s">
        <v>40</v>
      </c>
      <c r="C26" s="6">
        <v>10</v>
      </c>
      <c r="D26" s="7">
        <v>1</v>
      </c>
      <c r="E26" s="6">
        <f>C26*D26</f>
        <v>10</v>
      </c>
      <c r="F26" s="2" t="s">
        <v>108</v>
      </c>
      <c r="P26" s="8">
        <f>E26/$E$47</f>
        <v>1.1948040923579074E-2</v>
      </c>
    </row>
    <row r="27" spans="1:21" x14ac:dyDescent="0.25">
      <c r="A27" s="4" t="s">
        <v>104</v>
      </c>
      <c r="B27" s="5" t="s">
        <v>40</v>
      </c>
      <c r="C27" s="6">
        <v>10</v>
      </c>
      <c r="D27" s="7">
        <v>0.33</v>
      </c>
      <c r="E27" s="6">
        <f>C27*D27</f>
        <v>3.3000000000000003</v>
      </c>
      <c r="F27" s="2" t="s">
        <v>115</v>
      </c>
      <c r="P27" s="8"/>
    </row>
    <row r="28" spans="1:21" x14ac:dyDescent="0.25">
      <c r="A28" s="4" t="s">
        <v>16</v>
      </c>
      <c r="B28" s="5"/>
      <c r="C28" s="6"/>
      <c r="D28" s="7"/>
      <c r="E28" s="6"/>
      <c r="F28" s="2"/>
    </row>
    <row r="29" spans="1:21" x14ac:dyDescent="0.25">
      <c r="A29" s="4" t="s">
        <v>3</v>
      </c>
      <c r="B29" s="5" t="s">
        <v>41</v>
      </c>
      <c r="C29" s="6">
        <v>7.6</v>
      </c>
      <c r="D29" s="7">
        <f>1+1+1+1</f>
        <v>4</v>
      </c>
      <c r="E29" s="6">
        <f>C29*D29</f>
        <v>30.4</v>
      </c>
      <c r="F29" s="2" t="s">
        <v>78</v>
      </c>
      <c r="P29" s="8">
        <f>E29/$E$47</f>
        <v>3.6322044407680387E-2</v>
      </c>
    </row>
    <row r="30" spans="1:21" x14ac:dyDescent="0.25">
      <c r="A30" s="4" t="s">
        <v>17</v>
      </c>
      <c r="B30" s="5"/>
      <c r="C30" s="6"/>
      <c r="D30" s="7"/>
      <c r="E30" s="6"/>
      <c r="F30" s="2"/>
    </row>
    <row r="31" spans="1:21" x14ac:dyDescent="0.25">
      <c r="A31" s="4" t="s">
        <v>18</v>
      </c>
      <c r="B31" s="5" t="s">
        <v>42</v>
      </c>
      <c r="C31" s="6">
        <v>0.3</v>
      </c>
      <c r="D31" s="7">
        <v>80</v>
      </c>
      <c r="E31" s="6">
        <f>C31*D31</f>
        <v>24</v>
      </c>
      <c r="F31" s="2" t="s">
        <v>51</v>
      </c>
      <c r="P31" s="8">
        <f>E31/$E$47</f>
        <v>2.8675298216589779E-2</v>
      </c>
    </row>
    <row r="32" spans="1:21" x14ac:dyDescent="0.25">
      <c r="A32" s="4" t="s">
        <v>19</v>
      </c>
      <c r="B32" s="5"/>
      <c r="C32" s="6"/>
      <c r="D32" s="7"/>
      <c r="E32" s="6"/>
      <c r="F32" s="2"/>
    </row>
    <row r="33" spans="1:16" x14ac:dyDescent="0.25">
      <c r="A33" s="4" t="s">
        <v>20</v>
      </c>
      <c r="B33" s="5" t="s">
        <v>45</v>
      </c>
      <c r="C33" s="6">
        <v>14.53</v>
      </c>
      <c r="D33" s="7">
        <v>0.09</v>
      </c>
      <c r="E33" s="6">
        <f>C33*D33</f>
        <v>1.3076999999999999</v>
      </c>
      <c r="F33" s="2" t="s">
        <v>108</v>
      </c>
      <c r="P33" s="8">
        <f>E33/$E$47</f>
        <v>1.5624453115764354E-3</v>
      </c>
    </row>
    <row r="34" spans="1:16" x14ac:dyDescent="0.25">
      <c r="A34" s="4" t="s">
        <v>21</v>
      </c>
      <c r="B34" s="5"/>
      <c r="C34" s="6"/>
      <c r="D34" s="7"/>
      <c r="E34" s="6"/>
      <c r="F34" s="2"/>
    </row>
    <row r="35" spans="1:16" x14ac:dyDescent="0.25">
      <c r="A35" s="4" t="s">
        <v>54</v>
      </c>
      <c r="B35" s="5" t="s">
        <v>45</v>
      </c>
      <c r="C35" s="6">
        <v>17.940000000000001</v>
      </c>
      <c r="D35" s="7">
        <v>0.33</v>
      </c>
      <c r="E35" s="6">
        <f>C35*D35</f>
        <v>5.9202000000000004</v>
      </c>
      <c r="F35" s="2" t="s">
        <v>108</v>
      </c>
      <c r="P35" s="8">
        <f>E35/$E$47</f>
        <v>7.0734791875772841E-3</v>
      </c>
    </row>
    <row r="36" spans="1:16" x14ac:dyDescent="0.25">
      <c r="A36" s="4" t="s">
        <v>23</v>
      </c>
      <c r="B36" s="5"/>
      <c r="C36" s="6"/>
      <c r="D36" s="7"/>
      <c r="E36" s="6"/>
      <c r="F36" s="2"/>
    </row>
    <row r="37" spans="1:16" x14ac:dyDescent="0.25">
      <c r="A37" s="4" t="s">
        <v>22</v>
      </c>
      <c r="B37" s="5" t="s">
        <v>45</v>
      </c>
      <c r="C37" s="6">
        <v>14.53</v>
      </c>
      <c r="D37" s="7">
        <f>(0.7537-(0.2+0.04+0.02))</f>
        <v>0.49370000000000003</v>
      </c>
      <c r="E37" s="6">
        <f>C37*D37</f>
        <v>7.1734609999999996</v>
      </c>
      <c r="F37" s="2" t="s">
        <v>109</v>
      </c>
      <c r="P37" s="8">
        <f>E37/$E$47</f>
        <v>8.570880559169847E-3</v>
      </c>
    </row>
    <row r="38" spans="1:16" x14ac:dyDescent="0.25">
      <c r="A38" s="4" t="s">
        <v>24</v>
      </c>
      <c r="B38" s="5"/>
      <c r="C38" s="6"/>
      <c r="D38" s="7"/>
      <c r="E38" s="6"/>
      <c r="F38" s="2"/>
    </row>
    <row r="39" spans="1:16" x14ac:dyDescent="0.25">
      <c r="A39" s="4" t="s">
        <v>26</v>
      </c>
      <c r="B39" s="5" t="s">
        <v>45</v>
      </c>
      <c r="C39" s="6">
        <v>14.53</v>
      </c>
      <c r="D39" s="7">
        <v>0.43609999999999999</v>
      </c>
      <c r="E39" s="6">
        <f>C39*D39</f>
        <v>6.3365329999999993</v>
      </c>
      <c r="F39" s="2" t="s">
        <v>108</v>
      </c>
      <c r="P39" s="8">
        <f>E39/$E$47</f>
        <v>7.5709155597609278E-3</v>
      </c>
    </row>
    <row r="40" spans="1:16" x14ac:dyDescent="0.25">
      <c r="A40" s="4" t="s">
        <v>53</v>
      </c>
      <c r="B40" s="5"/>
      <c r="C40" s="6"/>
      <c r="D40" s="7"/>
      <c r="E40" s="6"/>
      <c r="F40" s="2"/>
    </row>
    <row r="41" spans="1:16" x14ac:dyDescent="0.25">
      <c r="A41" s="4" t="s">
        <v>30</v>
      </c>
      <c r="B41" s="5" t="s">
        <v>46</v>
      </c>
      <c r="C41" s="6">
        <v>3.5</v>
      </c>
      <c r="D41" s="7">
        <v>6.7603999999999997</v>
      </c>
      <c r="E41" s="6">
        <f>C41*D41</f>
        <v>23.6614</v>
      </c>
      <c r="F41" s="2" t="s">
        <v>108</v>
      </c>
      <c r="P41" s="8">
        <f>E41/$E$47</f>
        <v>2.8270737550917392E-2</v>
      </c>
    </row>
    <row r="42" spans="1:16" x14ac:dyDescent="0.25">
      <c r="A42" s="4" t="s">
        <v>54</v>
      </c>
      <c r="B42" s="5" t="s">
        <v>46</v>
      </c>
      <c r="C42" s="6">
        <v>3.5</v>
      </c>
      <c r="D42" s="7">
        <v>2.58</v>
      </c>
      <c r="E42" s="6">
        <f t="shared" ref="E42:E44" si="1">C42*D42</f>
        <v>9.0300000000000011</v>
      </c>
      <c r="F42" s="2" t="s">
        <v>108</v>
      </c>
      <c r="P42" s="8">
        <f>E42/$E$47</f>
        <v>1.0789080953991906E-2</v>
      </c>
    </row>
    <row r="43" spans="1:16" x14ac:dyDescent="0.25">
      <c r="A43" s="4" t="s">
        <v>25</v>
      </c>
      <c r="B43" s="5" t="s">
        <v>46</v>
      </c>
      <c r="C43" s="6">
        <v>3.5</v>
      </c>
      <c r="D43" s="7">
        <v>23.9</v>
      </c>
      <c r="E43" s="6">
        <f t="shared" si="1"/>
        <v>83.649999999999991</v>
      </c>
      <c r="F43" s="2" t="s">
        <v>49</v>
      </c>
      <c r="P43" s="8">
        <f>E43/$E$47</f>
        <v>9.994536232573896E-2</v>
      </c>
    </row>
    <row r="44" spans="1:16" x14ac:dyDescent="0.25">
      <c r="A44" s="4" t="s">
        <v>34</v>
      </c>
      <c r="B44" s="5" t="s">
        <v>40</v>
      </c>
      <c r="C44" s="6">
        <v>29.74</v>
      </c>
      <c r="D44" s="7">
        <v>1</v>
      </c>
      <c r="E44" s="6">
        <f t="shared" si="1"/>
        <v>29.74</v>
      </c>
      <c r="F44" s="2" t="s">
        <v>108</v>
      </c>
      <c r="P44" s="8">
        <f>E44/$E$47</f>
        <v>3.5533473706724168E-2</v>
      </c>
    </row>
    <row r="45" spans="1:16" x14ac:dyDescent="0.25">
      <c r="A45" s="4" t="s">
        <v>27</v>
      </c>
      <c r="B45" s="5" t="s">
        <v>40</v>
      </c>
      <c r="C45" s="6">
        <v>19.05</v>
      </c>
      <c r="D45" s="7">
        <v>1</v>
      </c>
      <c r="E45" s="6">
        <f>C45*D45</f>
        <v>19.05</v>
      </c>
      <c r="F45" s="2" t="s">
        <v>108</v>
      </c>
      <c r="P45" s="8">
        <f>E45/$E$47</f>
        <v>2.276101795941814E-2</v>
      </c>
    </row>
    <row r="46" spans="1:16" x14ac:dyDescent="0.25">
      <c r="A46" s="4"/>
      <c r="B46" s="5"/>
      <c r="C46" s="5"/>
      <c r="D46" s="7"/>
      <c r="E46" s="6"/>
      <c r="F46" s="2"/>
    </row>
    <row r="47" spans="1:16" x14ac:dyDescent="0.25">
      <c r="A47" s="4" t="s">
        <v>28</v>
      </c>
      <c r="B47" s="5" t="s">
        <v>40</v>
      </c>
      <c r="C47" s="5"/>
      <c r="D47" s="7"/>
      <c r="E47" s="6">
        <f>SUM(E4:E45)</f>
        <v>836.95729399999971</v>
      </c>
      <c r="F47" s="2" t="s">
        <v>112</v>
      </c>
      <c r="P47" s="8"/>
    </row>
    <row r="49" spans="7:7" x14ac:dyDescent="0.25">
      <c r="G49" s="1"/>
    </row>
  </sheetData>
  <pageMargins left="0.7" right="0.7" top="0.75" bottom="0.75" header="0.3" footer="0.3"/>
  <pageSetup scale="53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5"/>
  <sheetViews>
    <sheetView tabSelected="1" topLeftCell="A82" workbookViewId="0">
      <selection activeCell="C110" sqref="C110:C112"/>
    </sheetView>
  </sheetViews>
  <sheetFormatPr defaultRowHeight="15" x14ac:dyDescent="0.25"/>
  <cols>
    <col min="1" max="1" width="36.85546875" customWidth="1"/>
    <col min="2" max="2" width="8.42578125" customWidth="1"/>
    <col min="5" max="5" width="10.140625" customWidth="1"/>
    <col min="7" max="7" width="21.5703125" customWidth="1"/>
    <col min="20" max="20" width="18.42578125" customWidth="1"/>
  </cols>
  <sheetData>
    <row r="1" spans="1:21" x14ac:dyDescent="0.25">
      <c r="A1" t="s">
        <v>107</v>
      </c>
    </row>
    <row r="3" spans="1:21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1" x14ac:dyDescent="0.25">
      <c r="A4" s="4" t="s">
        <v>1</v>
      </c>
      <c r="B4" s="5"/>
      <c r="C4" s="6"/>
      <c r="D4" s="7"/>
      <c r="E4" s="6"/>
      <c r="F4" s="2"/>
    </row>
    <row r="5" spans="1:21" x14ac:dyDescent="0.25">
      <c r="A5" s="4" t="s">
        <v>2</v>
      </c>
      <c r="B5" s="5" t="s">
        <v>40</v>
      </c>
      <c r="C5" s="6">
        <v>0.25</v>
      </c>
      <c r="D5" s="7">
        <v>8</v>
      </c>
      <c r="E5" s="6">
        <f>C5*D5</f>
        <v>2</v>
      </c>
      <c r="F5" s="2" t="s">
        <v>74</v>
      </c>
      <c r="P5" s="8">
        <f>E5/$E$46</f>
        <v>2.3888946194489326E-3</v>
      </c>
      <c r="T5" t="s">
        <v>57</v>
      </c>
      <c r="U5" s="1">
        <f>E5+E6+E28</f>
        <v>78</v>
      </c>
    </row>
    <row r="6" spans="1:21" x14ac:dyDescent="0.25">
      <c r="A6" s="4" t="s">
        <v>3</v>
      </c>
      <c r="B6" s="5" t="s">
        <v>41</v>
      </c>
      <c r="C6" s="6">
        <v>7.6</v>
      </c>
      <c r="D6" s="7">
        <v>6</v>
      </c>
      <c r="E6" s="6">
        <f>C6*D6</f>
        <v>45.599999999999994</v>
      </c>
      <c r="F6" s="2" t="s">
        <v>75</v>
      </c>
      <c r="P6" s="8">
        <f>E6/$E$46</f>
        <v>5.4466797323435658E-2</v>
      </c>
      <c r="T6" t="s">
        <v>58</v>
      </c>
      <c r="U6" s="1">
        <f>E8</f>
        <v>79.2</v>
      </c>
    </row>
    <row r="7" spans="1:21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180.2</v>
      </c>
    </row>
    <row r="8" spans="1:21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15.749999999999998</v>
      </c>
    </row>
    <row r="9" spans="1:21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E16+E17+E18</f>
        <v>64.62</v>
      </c>
    </row>
    <row r="10" spans="1:21" x14ac:dyDescent="0.25">
      <c r="A10" s="4" t="s">
        <v>37</v>
      </c>
      <c r="B10" s="5" t="s">
        <v>43</v>
      </c>
      <c r="C10" s="6">
        <v>0.59</v>
      </c>
      <c r="D10" s="7">
        <f>20+60+60+60</f>
        <v>200</v>
      </c>
      <c r="E10" s="6">
        <f>C10*D10</f>
        <v>118</v>
      </c>
      <c r="F10" s="9" t="s">
        <v>76</v>
      </c>
      <c r="P10" s="8">
        <f>E10/$E$46</f>
        <v>0.14094478254748702</v>
      </c>
      <c r="T10" t="s">
        <v>61</v>
      </c>
      <c r="U10" s="1">
        <f>E21</f>
        <v>5.64</v>
      </c>
    </row>
    <row r="11" spans="1:21" x14ac:dyDescent="0.25">
      <c r="A11" s="4" t="s">
        <v>38</v>
      </c>
      <c r="B11" s="5" t="s">
        <v>43</v>
      </c>
      <c r="C11" s="6">
        <v>0.75</v>
      </c>
      <c r="D11" s="7">
        <v>60</v>
      </c>
      <c r="E11" s="6">
        <f t="shared" ref="E11:E12" si="0">C11*D11</f>
        <v>45</v>
      </c>
      <c r="F11" s="2" t="s">
        <v>77</v>
      </c>
      <c r="P11" s="8">
        <f>E11/$E$46</f>
        <v>5.3750128937600984E-2</v>
      </c>
      <c r="T11" t="s">
        <v>62</v>
      </c>
      <c r="U11" s="1">
        <f>E23</f>
        <v>188</v>
      </c>
    </row>
    <row r="12" spans="1:21" x14ac:dyDescent="0.25">
      <c r="A12" s="4" t="s">
        <v>52</v>
      </c>
      <c r="B12" s="5" t="s">
        <v>43</v>
      </c>
      <c r="C12" s="6">
        <v>0.43</v>
      </c>
      <c r="D12" s="7">
        <v>40</v>
      </c>
      <c r="E12" s="6">
        <f t="shared" si="0"/>
        <v>17.2</v>
      </c>
      <c r="F12" s="2" t="s">
        <v>77</v>
      </c>
      <c r="P12" s="8">
        <f>E12/$E$46</f>
        <v>2.0544493727260821E-2</v>
      </c>
      <c r="T12" t="s">
        <v>63</v>
      </c>
      <c r="U12" s="1">
        <f>E25</f>
        <v>10</v>
      </c>
    </row>
    <row r="13" spans="1:21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E30</f>
        <v>24</v>
      </c>
    </row>
    <row r="14" spans="1:21" x14ac:dyDescent="0.25">
      <c r="A14" s="4" t="s">
        <v>31</v>
      </c>
      <c r="B14" s="5" t="s">
        <v>47</v>
      </c>
      <c r="C14" s="6">
        <v>22.5</v>
      </c>
      <c r="D14" s="7">
        <v>0.7</v>
      </c>
      <c r="E14" s="6">
        <f>C14*D14</f>
        <v>15.749999999999998</v>
      </c>
      <c r="F14" s="2" t="s">
        <v>108</v>
      </c>
      <c r="P14" s="8">
        <f>E14/$E$46</f>
        <v>1.8812545128160343E-2</v>
      </c>
      <c r="T14" t="s">
        <v>65</v>
      </c>
      <c r="U14" s="1">
        <f>E32+E34+E36+E38</f>
        <v>20.737893999999997</v>
      </c>
    </row>
    <row r="15" spans="1:21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E40+E41+E42</f>
        <v>116.34139999999999</v>
      </c>
    </row>
    <row r="16" spans="1:21" x14ac:dyDescent="0.25">
      <c r="A16" s="4" t="s">
        <v>32</v>
      </c>
      <c r="B16" s="5" t="s">
        <v>47</v>
      </c>
      <c r="C16" s="6">
        <v>17.5</v>
      </c>
      <c r="D16" s="7">
        <v>1.6</v>
      </c>
      <c r="E16" s="6">
        <f>C16*D16</f>
        <v>28</v>
      </c>
      <c r="F16" s="2" t="s">
        <v>108</v>
      </c>
      <c r="K16" s="13" t="s">
        <v>79</v>
      </c>
      <c r="P16" s="8">
        <f>E16/$E$46</f>
        <v>3.3444524672285057E-2</v>
      </c>
      <c r="T16" t="s">
        <v>68</v>
      </c>
      <c r="U16" s="1">
        <f>E43</f>
        <v>29.74</v>
      </c>
    </row>
    <row r="17" spans="1:21" x14ac:dyDescent="0.25">
      <c r="A17" s="4" t="s">
        <v>33</v>
      </c>
      <c r="B17" s="5" t="s">
        <v>44</v>
      </c>
      <c r="C17" s="6">
        <v>19.5</v>
      </c>
      <c r="D17" s="7">
        <v>1</v>
      </c>
      <c r="E17" s="6">
        <f>C17*D17</f>
        <v>19.5</v>
      </c>
      <c r="F17" s="2" t="s">
        <v>108</v>
      </c>
      <c r="P17" s="8">
        <f>E17/$E$46</f>
        <v>2.3291722539627094E-2</v>
      </c>
      <c r="T17" t="s">
        <v>67</v>
      </c>
      <c r="U17" s="1">
        <f>E44</f>
        <v>19.05</v>
      </c>
    </row>
    <row r="18" spans="1:21" x14ac:dyDescent="0.25">
      <c r="A18" s="4" t="s">
        <v>55</v>
      </c>
      <c r="B18" s="5" t="s">
        <v>44</v>
      </c>
      <c r="C18" s="6">
        <v>4.28</v>
      </c>
      <c r="D18" s="7">
        <v>4</v>
      </c>
      <c r="E18" s="6">
        <f>C18*D18</f>
        <v>17.12</v>
      </c>
      <c r="F18" s="9" t="s">
        <v>56</v>
      </c>
      <c r="P18" s="8">
        <f>E18/$E$46</f>
        <v>2.0448937942482866E-2</v>
      </c>
    </row>
    <row r="19" spans="1:21" x14ac:dyDescent="0.25">
      <c r="A19" s="4" t="s">
        <v>70</v>
      </c>
      <c r="B19" s="5" t="s">
        <v>44</v>
      </c>
      <c r="C19" s="6">
        <v>4.38</v>
      </c>
      <c r="D19" s="7">
        <v>0.6</v>
      </c>
      <c r="E19" s="6">
        <f>C19*D19</f>
        <v>2.6279999999999997</v>
      </c>
      <c r="F19" s="9" t="s">
        <v>71</v>
      </c>
      <c r="P19" s="8">
        <f>E19/$E$46</f>
        <v>3.139007529955897E-3</v>
      </c>
    </row>
    <row r="20" spans="1:21" x14ac:dyDescent="0.25">
      <c r="A20" s="4" t="s">
        <v>11</v>
      </c>
      <c r="B20" s="5"/>
      <c r="C20" s="6"/>
      <c r="D20" s="7"/>
      <c r="E20" s="6"/>
      <c r="F20" s="2"/>
    </row>
    <row r="21" spans="1:21" x14ac:dyDescent="0.25">
      <c r="A21" s="4" t="s">
        <v>12</v>
      </c>
      <c r="B21" s="5" t="s">
        <v>44</v>
      </c>
      <c r="C21" s="6">
        <v>1.41</v>
      </c>
      <c r="D21" s="7">
        <v>4</v>
      </c>
      <c r="E21" s="6">
        <f>C21*D21</f>
        <v>5.64</v>
      </c>
      <c r="F21" s="2" t="s">
        <v>108</v>
      </c>
      <c r="P21" s="8">
        <f>E21/$E$46</f>
        <v>6.73668282684599E-3</v>
      </c>
    </row>
    <row r="22" spans="1:21" x14ac:dyDescent="0.25">
      <c r="A22" s="4" t="s">
        <v>13</v>
      </c>
      <c r="B22" s="5"/>
      <c r="C22" s="6"/>
      <c r="D22" s="7"/>
      <c r="E22" s="6"/>
      <c r="F22" s="2"/>
    </row>
    <row r="23" spans="1:21" x14ac:dyDescent="0.25">
      <c r="A23" s="4" t="s">
        <v>29</v>
      </c>
      <c r="B23" s="5" t="s">
        <v>40</v>
      </c>
      <c r="C23" s="6">
        <v>188</v>
      </c>
      <c r="D23" s="7">
        <v>1</v>
      </c>
      <c r="E23" s="6">
        <f>C23*D23</f>
        <v>188</v>
      </c>
      <c r="F23" s="2" t="s">
        <v>108</v>
      </c>
      <c r="P23" s="8">
        <f>E23/$E$46</f>
        <v>0.22455609422819967</v>
      </c>
    </row>
    <row r="24" spans="1:21" x14ac:dyDescent="0.25">
      <c r="A24" s="4" t="s">
        <v>14</v>
      </c>
      <c r="B24" s="5"/>
      <c r="C24" s="6"/>
      <c r="D24" s="7"/>
      <c r="E24" s="6"/>
      <c r="F24" s="2"/>
    </row>
    <row r="25" spans="1:21" x14ac:dyDescent="0.25">
      <c r="A25" s="4" t="s">
        <v>15</v>
      </c>
      <c r="B25" s="5" t="s">
        <v>40</v>
      </c>
      <c r="C25" s="6">
        <v>10</v>
      </c>
      <c r="D25" s="7">
        <v>1</v>
      </c>
      <c r="E25" s="6">
        <f>C25*D25</f>
        <v>10</v>
      </c>
      <c r="F25" s="2" t="s">
        <v>108</v>
      </c>
      <c r="P25" s="8">
        <f>E25/$E$46</f>
        <v>1.1944473097244663E-2</v>
      </c>
    </row>
    <row r="26" spans="1:21" x14ac:dyDescent="0.25">
      <c r="A26" s="4" t="s">
        <v>104</v>
      </c>
      <c r="B26" s="5" t="s">
        <v>40</v>
      </c>
      <c r="C26" s="6">
        <v>10</v>
      </c>
      <c r="D26" s="7">
        <v>0.33</v>
      </c>
      <c r="E26" s="6">
        <f>C26*D26</f>
        <v>3.3000000000000003</v>
      </c>
      <c r="F26" s="2" t="s">
        <v>105</v>
      </c>
      <c r="P26" s="8"/>
    </row>
    <row r="27" spans="1:21" x14ac:dyDescent="0.25">
      <c r="A27" s="4" t="s">
        <v>16</v>
      </c>
      <c r="B27" s="5"/>
      <c r="C27" s="6"/>
      <c r="D27" s="7"/>
      <c r="E27" s="6"/>
      <c r="F27" s="2"/>
    </row>
    <row r="28" spans="1:21" x14ac:dyDescent="0.25">
      <c r="A28" s="4" t="s">
        <v>3</v>
      </c>
      <c r="B28" s="5" t="s">
        <v>41</v>
      </c>
      <c r="C28" s="6">
        <v>7.6</v>
      </c>
      <c r="D28" s="7">
        <f>1+1+1+1</f>
        <v>4</v>
      </c>
      <c r="E28" s="6">
        <f>C28*D28</f>
        <v>30.4</v>
      </c>
      <c r="F28" s="2" t="s">
        <v>78</v>
      </c>
      <c r="P28" s="8">
        <f>E28/$E$46</f>
        <v>3.6311198215623772E-2</v>
      </c>
    </row>
    <row r="29" spans="1:21" x14ac:dyDescent="0.25">
      <c r="A29" s="4" t="s">
        <v>17</v>
      </c>
      <c r="B29" s="5"/>
      <c r="C29" s="6"/>
      <c r="D29" s="7"/>
      <c r="E29" s="6"/>
      <c r="F29" s="2"/>
    </row>
    <row r="30" spans="1:21" x14ac:dyDescent="0.25">
      <c r="A30" s="4" t="s">
        <v>18</v>
      </c>
      <c r="B30" s="5" t="s">
        <v>42</v>
      </c>
      <c r="C30" s="6">
        <v>0.3</v>
      </c>
      <c r="D30" s="7">
        <v>80</v>
      </c>
      <c r="E30" s="6">
        <f>C30*D30</f>
        <v>24</v>
      </c>
      <c r="F30" s="2" t="s">
        <v>51</v>
      </c>
      <c r="P30" s="8">
        <f>E30/$E$46</f>
        <v>2.8666735433387193E-2</v>
      </c>
    </row>
    <row r="31" spans="1:21" x14ac:dyDescent="0.25">
      <c r="A31" s="4" t="s">
        <v>19</v>
      </c>
      <c r="B31" s="5"/>
      <c r="C31" s="6"/>
      <c r="D31" s="7"/>
      <c r="E31" s="6"/>
      <c r="F31" s="2"/>
    </row>
    <row r="32" spans="1:21" x14ac:dyDescent="0.25">
      <c r="A32" s="4" t="s">
        <v>20</v>
      </c>
      <c r="B32" s="5" t="s">
        <v>45</v>
      </c>
      <c r="C32" s="6">
        <v>14.53</v>
      </c>
      <c r="D32" s="7">
        <v>0.09</v>
      </c>
      <c r="E32" s="6">
        <f>C32*D32</f>
        <v>1.3076999999999999</v>
      </c>
      <c r="F32" s="2" t="s">
        <v>108</v>
      </c>
      <c r="P32" s="8">
        <f>E32/$E$46</f>
        <v>1.5619787469266845E-3</v>
      </c>
    </row>
    <row r="33" spans="1:16" x14ac:dyDescent="0.25">
      <c r="A33" s="4" t="s">
        <v>21</v>
      </c>
      <c r="B33" s="5"/>
      <c r="C33" s="6"/>
      <c r="D33" s="7"/>
      <c r="E33" s="6"/>
      <c r="F33" s="2"/>
    </row>
    <row r="34" spans="1:16" x14ac:dyDescent="0.25">
      <c r="A34" s="4" t="s">
        <v>54</v>
      </c>
      <c r="B34" s="5" t="s">
        <v>45</v>
      </c>
      <c r="C34" s="6">
        <v>17.940000000000001</v>
      </c>
      <c r="D34" s="7">
        <v>0.33</v>
      </c>
      <c r="E34" s="6">
        <f>C34*D34</f>
        <v>5.9202000000000004</v>
      </c>
      <c r="F34" s="2" t="s">
        <v>108</v>
      </c>
      <c r="P34" s="8">
        <f>E34/$E$46</f>
        <v>7.0713669630307861E-3</v>
      </c>
    </row>
    <row r="35" spans="1:16" x14ac:dyDescent="0.25">
      <c r="A35" s="4" t="s">
        <v>23</v>
      </c>
      <c r="B35" s="5"/>
      <c r="C35" s="6"/>
      <c r="D35" s="7"/>
      <c r="E35" s="6"/>
      <c r="F35" s="2"/>
    </row>
    <row r="36" spans="1:16" x14ac:dyDescent="0.25">
      <c r="A36" s="4" t="s">
        <v>22</v>
      </c>
      <c r="B36" s="5" t="s">
        <v>45</v>
      </c>
      <c r="C36" s="6">
        <v>14.53</v>
      </c>
      <c r="D36" s="7">
        <f>(0.7537-(0.2+0.04+0.02))</f>
        <v>0.49370000000000003</v>
      </c>
      <c r="E36" s="6">
        <f>C36*D36</f>
        <v>7.1734609999999996</v>
      </c>
      <c r="F36" s="2" t="s">
        <v>109</v>
      </c>
      <c r="P36" s="8">
        <f>E36/$E$46</f>
        <v>8.5683211928633801E-3</v>
      </c>
    </row>
    <row r="37" spans="1:16" x14ac:dyDescent="0.25">
      <c r="A37" s="4" t="s">
        <v>24</v>
      </c>
      <c r="B37" s="5"/>
      <c r="C37" s="6"/>
      <c r="D37" s="7"/>
      <c r="E37" s="6"/>
      <c r="F37" s="2"/>
    </row>
    <row r="38" spans="1:16" x14ac:dyDescent="0.25">
      <c r="A38" s="4" t="s">
        <v>26</v>
      </c>
      <c r="B38" s="5" t="s">
        <v>45</v>
      </c>
      <c r="C38" s="6">
        <v>14.53</v>
      </c>
      <c r="D38" s="7">
        <v>0.43609999999999999</v>
      </c>
      <c r="E38" s="6">
        <f>C38*D38</f>
        <v>6.3365329999999993</v>
      </c>
      <c r="F38" s="2" t="s">
        <v>36</v>
      </c>
      <c r="P38" s="8">
        <f>E38/$E$46</f>
        <v>7.5686547948303007E-3</v>
      </c>
    </row>
    <row r="39" spans="1:16" x14ac:dyDescent="0.25">
      <c r="A39" s="4" t="s">
        <v>53</v>
      </c>
      <c r="B39" s="5"/>
      <c r="C39" s="6"/>
      <c r="D39" s="7"/>
      <c r="E39" s="6"/>
      <c r="F39" s="2"/>
    </row>
    <row r="40" spans="1:16" x14ac:dyDescent="0.25">
      <c r="A40" s="4" t="s">
        <v>30</v>
      </c>
      <c r="B40" s="5" t="s">
        <v>46</v>
      </c>
      <c r="C40" s="6">
        <v>3.5</v>
      </c>
      <c r="D40" s="7">
        <v>6.7603999999999997</v>
      </c>
      <c r="E40" s="6">
        <f>C40*D40</f>
        <v>23.6614</v>
      </c>
      <c r="F40" s="2" t="s">
        <v>108</v>
      </c>
      <c r="P40" s="8">
        <f>E40/$E$46</f>
        <v>2.8262295574314488E-2</v>
      </c>
    </row>
    <row r="41" spans="1:16" x14ac:dyDescent="0.25">
      <c r="A41" s="4" t="s">
        <v>54</v>
      </c>
      <c r="B41" s="5" t="s">
        <v>46</v>
      </c>
      <c r="C41" s="6">
        <v>3.5</v>
      </c>
      <c r="D41" s="7">
        <v>2.58</v>
      </c>
      <c r="E41" s="6">
        <f t="shared" ref="E41:E43" si="1">C41*D41</f>
        <v>9.0300000000000011</v>
      </c>
      <c r="F41" s="2" t="s">
        <v>108</v>
      </c>
      <c r="P41" s="8">
        <f>E41/$E$46</f>
        <v>1.0785859206811932E-2</v>
      </c>
    </row>
    <row r="42" spans="1:16" x14ac:dyDescent="0.25">
      <c r="A42" s="4" t="s">
        <v>25</v>
      </c>
      <c r="B42" s="5" t="s">
        <v>46</v>
      </c>
      <c r="C42" s="6">
        <v>3.5</v>
      </c>
      <c r="D42" s="7">
        <v>23.9</v>
      </c>
      <c r="E42" s="6">
        <f t="shared" si="1"/>
        <v>83.649999999999991</v>
      </c>
      <c r="F42" s="2" t="s">
        <v>49</v>
      </c>
      <c r="P42" s="8">
        <f>E42/$E$46</f>
        <v>9.9915517458451605E-2</v>
      </c>
    </row>
    <row r="43" spans="1:16" x14ac:dyDescent="0.25">
      <c r="A43" s="4" t="s">
        <v>34</v>
      </c>
      <c r="B43" s="5" t="s">
        <v>40</v>
      </c>
      <c r="C43" s="6">
        <v>29.74</v>
      </c>
      <c r="D43" s="7">
        <v>1</v>
      </c>
      <c r="E43" s="6">
        <f t="shared" si="1"/>
        <v>29.74</v>
      </c>
      <c r="F43" s="2" t="s">
        <v>108</v>
      </c>
      <c r="P43" s="8">
        <f>E43/$E$46</f>
        <v>3.5522862991205627E-2</v>
      </c>
    </row>
    <row r="44" spans="1:16" x14ac:dyDescent="0.25">
      <c r="A44" s="4" t="s">
        <v>27</v>
      </c>
      <c r="B44" s="5" t="s">
        <v>40</v>
      </c>
      <c r="C44" s="6">
        <v>19.05</v>
      </c>
      <c r="D44" s="7">
        <v>1</v>
      </c>
      <c r="E44" s="6">
        <f>C44*D44</f>
        <v>19.05</v>
      </c>
      <c r="F44" s="2" t="s">
        <v>108</v>
      </c>
      <c r="P44" s="8">
        <f>E44/$E$46</f>
        <v>2.2754221250251085E-2</v>
      </c>
    </row>
    <row r="45" spans="1:16" x14ac:dyDescent="0.25">
      <c r="A45" s="4"/>
      <c r="B45" s="5"/>
      <c r="C45" s="5"/>
      <c r="D45" s="7"/>
      <c r="E45" s="6"/>
      <c r="F45" s="2"/>
    </row>
    <row r="46" spans="1:16" x14ac:dyDescent="0.25">
      <c r="A46" s="4" t="s">
        <v>28</v>
      </c>
      <c r="B46" s="5" t="s">
        <v>40</v>
      </c>
      <c r="C46" s="5"/>
      <c r="D46" s="7"/>
      <c r="E46" s="6">
        <f>SUM(E4:E44)</f>
        <v>837.20729399999971</v>
      </c>
      <c r="F46" s="2" t="s">
        <v>112</v>
      </c>
      <c r="P46" s="8"/>
    </row>
    <row r="48" spans="1:16" x14ac:dyDescent="0.25">
      <c r="G48" s="1"/>
    </row>
    <row r="49" spans="1:20" x14ac:dyDescent="0.25">
      <c r="A49" s="14"/>
      <c r="B49" s="14"/>
      <c r="C49" s="14"/>
      <c r="D49" s="14"/>
      <c r="E49" s="1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x14ac:dyDescent="0.25">
      <c r="G50" t="s">
        <v>89</v>
      </c>
      <c r="T50" s="18" t="s">
        <v>110</v>
      </c>
    </row>
    <row r="52" spans="1:20" x14ac:dyDescent="0.25">
      <c r="A52" s="4" t="s">
        <v>0</v>
      </c>
      <c r="B52" s="5" t="s">
        <v>39</v>
      </c>
      <c r="C52" s="5" t="s">
        <v>9</v>
      </c>
      <c r="D52" s="5" t="s">
        <v>10</v>
      </c>
      <c r="E52" s="5" t="s">
        <v>35</v>
      </c>
    </row>
    <row r="53" spans="1:20" x14ac:dyDescent="0.25">
      <c r="A53" s="4" t="s">
        <v>95</v>
      </c>
      <c r="B53" s="5"/>
      <c r="C53" s="11"/>
      <c r="D53" s="7"/>
      <c r="E53" s="6"/>
      <c r="G53" s="17" t="s">
        <v>111</v>
      </c>
      <c r="H53" s="1"/>
    </row>
    <row r="54" spans="1:20" x14ac:dyDescent="0.25">
      <c r="A54" s="4" t="s">
        <v>2</v>
      </c>
      <c r="B54" s="5" t="s">
        <v>40</v>
      </c>
      <c r="C54" s="11">
        <v>0.25</v>
      </c>
      <c r="D54" s="7">
        <v>7</v>
      </c>
      <c r="E54" s="6">
        <f>C54*D54</f>
        <v>1.75</v>
      </c>
      <c r="G54" s="17" t="s">
        <v>97</v>
      </c>
      <c r="H54" s="1"/>
    </row>
    <row r="55" spans="1:20" x14ac:dyDescent="0.25">
      <c r="A55" s="4" t="s">
        <v>4</v>
      </c>
      <c r="B55" s="5"/>
      <c r="C55" s="11"/>
      <c r="D55" s="7"/>
      <c r="E55" s="6"/>
      <c r="H55" s="1"/>
    </row>
    <row r="56" spans="1:20" x14ac:dyDescent="0.25">
      <c r="A56" s="4" t="s">
        <v>5</v>
      </c>
      <c r="B56" s="5" t="s">
        <v>42</v>
      </c>
      <c r="C56" s="11">
        <v>0.9</v>
      </c>
      <c r="D56" s="7">
        <v>88</v>
      </c>
      <c r="E56" s="6">
        <f>C56*D56</f>
        <v>79.2</v>
      </c>
      <c r="H56" s="1"/>
    </row>
    <row r="57" spans="1:20" x14ac:dyDescent="0.25">
      <c r="A57" s="4" t="s">
        <v>6</v>
      </c>
      <c r="B57" s="5"/>
      <c r="C57" s="11"/>
      <c r="D57" s="7"/>
      <c r="E57" s="6"/>
      <c r="H57" s="1"/>
    </row>
    <row r="58" spans="1:20" x14ac:dyDescent="0.25">
      <c r="A58" s="4" t="s">
        <v>37</v>
      </c>
      <c r="B58" s="5" t="s">
        <v>43</v>
      </c>
      <c r="C58" s="11">
        <v>0.59</v>
      </c>
      <c r="D58" s="7">
        <f>20+60+60+60</f>
        <v>200</v>
      </c>
      <c r="E58" s="6">
        <f>C58*D58</f>
        <v>118</v>
      </c>
      <c r="H58" s="1"/>
    </row>
    <row r="59" spans="1:20" x14ac:dyDescent="0.25">
      <c r="A59" s="4" t="s">
        <v>38</v>
      </c>
      <c r="B59" s="5" t="s">
        <v>43</v>
      </c>
      <c r="C59" s="11">
        <v>0.75</v>
      </c>
      <c r="D59" s="7">
        <v>60</v>
      </c>
      <c r="E59" s="6">
        <f t="shared" ref="E59:E60" si="2">C59*D59</f>
        <v>45</v>
      </c>
      <c r="H59" s="1"/>
    </row>
    <row r="60" spans="1:20" x14ac:dyDescent="0.25">
      <c r="A60" s="4" t="s">
        <v>52</v>
      </c>
      <c r="B60" s="5" t="s">
        <v>43</v>
      </c>
      <c r="C60" s="11">
        <v>0.43</v>
      </c>
      <c r="D60" s="7">
        <v>40</v>
      </c>
      <c r="E60" s="6">
        <f t="shared" si="2"/>
        <v>17.2</v>
      </c>
      <c r="H60" s="1"/>
    </row>
    <row r="61" spans="1:20" x14ac:dyDescent="0.25">
      <c r="A61" s="4" t="s">
        <v>7</v>
      </c>
      <c r="B61" s="5"/>
      <c r="C61" s="11"/>
      <c r="D61" s="7"/>
      <c r="E61" s="6"/>
      <c r="H61" s="1"/>
    </row>
    <row r="62" spans="1:20" x14ac:dyDescent="0.25">
      <c r="A62" s="4" t="s">
        <v>31</v>
      </c>
      <c r="B62" s="5" t="s">
        <v>47</v>
      </c>
      <c r="C62" s="11">
        <v>22.5</v>
      </c>
      <c r="D62" s="7">
        <v>0.7</v>
      </c>
      <c r="E62" s="6">
        <f>C62*D62</f>
        <v>15.749999999999998</v>
      </c>
      <c r="H62" s="1"/>
    </row>
    <row r="63" spans="1:20" x14ac:dyDescent="0.25">
      <c r="A63" s="4" t="s">
        <v>11</v>
      </c>
      <c r="B63" s="5"/>
      <c r="C63" s="11"/>
      <c r="D63" s="7"/>
      <c r="E63" s="6"/>
      <c r="H63" s="1"/>
    </row>
    <row r="64" spans="1:20" x14ac:dyDescent="0.25">
      <c r="A64" s="4" t="s">
        <v>12</v>
      </c>
      <c r="B64" s="5" t="s">
        <v>44</v>
      </c>
      <c r="C64" s="11">
        <v>1.41</v>
      </c>
      <c r="D64" s="7">
        <v>4</v>
      </c>
      <c r="E64" s="6">
        <f>C64*D64</f>
        <v>5.64</v>
      </c>
      <c r="G64" s="4"/>
      <c r="H64" s="1"/>
    </row>
    <row r="65" spans="1:8" x14ac:dyDescent="0.25">
      <c r="A65" s="4" t="s">
        <v>13</v>
      </c>
      <c r="B65" s="5"/>
      <c r="C65" s="11"/>
      <c r="D65" s="7"/>
      <c r="E65" s="6"/>
      <c r="G65" s="4"/>
      <c r="H65" s="1"/>
    </row>
    <row r="66" spans="1:8" x14ac:dyDescent="0.25">
      <c r="A66" s="4" t="s">
        <v>90</v>
      </c>
      <c r="B66" s="5" t="s">
        <v>40</v>
      </c>
      <c r="C66" s="11">
        <v>188</v>
      </c>
      <c r="D66" s="7">
        <v>1</v>
      </c>
      <c r="E66" s="6">
        <f>C66*D66</f>
        <v>188</v>
      </c>
      <c r="G66" s="4"/>
      <c r="H66" s="1"/>
    </row>
    <row r="67" spans="1:8" x14ac:dyDescent="0.25">
      <c r="A67" s="4" t="s">
        <v>14</v>
      </c>
      <c r="B67" s="5"/>
      <c r="C67" s="11"/>
      <c r="D67" s="7"/>
      <c r="E67" s="6"/>
      <c r="H67" s="1"/>
    </row>
    <row r="68" spans="1:8" x14ac:dyDescent="0.25">
      <c r="A68" s="4" t="s">
        <v>15</v>
      </c>
      <c r="B68" s="5" t="s">
        <v>40</v>
      </c>
      <c r="C68" s="11">
        <v>10</v>
      </c>
      <c r="D68" s="7">
        <v>1</v>
      </c>
      <c r="E68" s="6">
        <f>C68*D68</f>
        <v>10</v>
      </c>
    </row>
    <row r="69" spans="1:8" x14ac:dyDescent="0.25">
      <c r="A69" s="4" t="s">
        <v>106</v>
      </c>
      <c r="B69" s="5" t="s">
        <v>40</v>
      </c>
      <c r="C69" s="11">
        <v>10</v>
      </c>
      <c r="D69" s="7">
        <v>0.33</v>
      </c>
      <c r="E69" s="6">
        <f>C69*D69</f>
        <v>3.3000000000000003</v>
      </c>
    </row>
    <row r="70" spans="1:8" x14ac:dyDescent="0.25">
      <c r="A70" s="4" t="s">
        <v>16</v>
      </c>
      <c r="B70" s="5"/>
      <c r="C70" s="11"/>
      <c r="D70" s="7"/>
      <c r="E70" s="6"/>
    </row>
    <row r="71" spans="1:8" x14ac:dyDescent="0.25">
      <c r="A71" s="4" t="s">
        <v>3</v>
      </c>
      <c r="B71" s="5" t="s">
        <v>41</v>
      </c>
      <c r="C71" s="11">
        <v>7.6</v>
      </c>
      <c r="D71" s="7">
        <f>1+1+1+1</f>
        <v>4</v>
      </c>
      <c r="E71" s="6">
        <f>C71*D71</f>
        <v>30.4</v>
      </c>
    </row>
    <row r="72" spans="1:8" x14ac:dyDescent="0.25">
      <c r="A72" s="4" t="s">
        <v>17</v>
      </c>
      <c r="B72" s="5"/>
      <c r="C72" s="11"/>
      <c r="D72" s="7"/>
      <c r="E72" s="6"/>
    </row>
    <row r="73" spans="1:8" x14ac:dyDescent="0.25">
      <c r="A73" s="4" t="s">
        <v>18</v>
      </c>
      <c r="B73" s="5" t="s">
        <v>42</v>
      </c>
      <c r="C73" s="11">
        <v>0.3</v>
      </c>
      <c r="D73" s="7">
        <v>80</v>
      </c>
      <c r="E73" s="6">
        <f>C73*D73</f>
        <v>24</v>
      </c>
    </row>
    <row r="74" spans="1:8" x14ac:dyDescent="0.25">
      <c r="A74" s="4" t="s">
        <v>19</v>
      </c>
      <c r="B74" s="5"/>
      <c r="C74" s="11"/>
      <c r="D74" s="7"/>
      <c r="E74" s="6"/>
    </row>
    <row r="75" spans="1:8" x14ac:dyDescent="0.25">
      <c r="A75" s="4" t="s">
        <v>20</v>
      </c>
      <c r="B75" s="5" t="s">
        <v>45</v>
      </c>
      <c r="C75" s="11">
        <v>14.53</v>
      </c>
      <c r="D75" s="7">
        <v>0.09</v>
      </c>
      <c r="E75" s="6">
        <f>C75*D75</f>
        <v>1.3076999999999999</v>
      </c>
    </row>
    <row r="76" spans="1:8" x14ac:dyDescent="0.25">
      <c r="A76" s="4" t="s">
        <v>21</v>
      </c>
      <c r="B76" s="5"/>
      <c r="C76" s="11"/>
      <c r="D76" s="7"/>
      <c r="E76" s="6"/>
    </row>
    <row r="77" spans="1:8" x14ac:dyDescent="0.25">
      <c r="A77" s="4" t="s">
        <v>54</v>
      </c>
      <c r="B77" s="5" t="s">
        <v>45</v>
      </c>
      <c r="C77" s="11">
        <v>17.940000000000001</v>
      </c>
      <c r="D77" s="7">
        <v>0.33</v>
      </c>
      <c r="E77" s="6">
        <f>C77*D77</f>
        <v>5.9202000000000004</v>
      </c>
    </row>
    <row r="78" spans="1:8" x14ac:dyDescent="0.25">
      <c r="A78" s="4" t="s">
        <v>23</v>
      </c>
      <c r="B78" s="5"/>
      <c r="C78" s="11"/>
      <c r="D78" s="7"/>
      <c r="E78" s="6"/>
    </row>
    <row r="79" spans="1:8" x14ac:dyDescent="0.25">
      <c r="A79" s="4" t="s">
        <v>22</v>
      </c>
      <c r="B79" s="5" t="s">
        <v>45</v>
      </c>
      <c r="C79" s="11">
        <v>14.53</v>
      </c>
      <c r="D79" s="7">
        <f>(0.7537-(0.2+0.04+0.02))</f>
        <v>0.49370000000000003</v>
      </c>
      <c r="E79" s="6">
        <f>C79*D79</f>
        <v>7.1734609999999996</v>
      </c>
    </row>
    <row r="80" spans="1:8" x14ac:dyDescent="0.25">
      <c r="A80" s="4" t="s">
        <v>24</v>
      </c>
      <c r="B80" s="5"/>
      <c r="C80" s="11"/>
      <c r="D80" s="7"/>
      <c r="E80" s="6"/>
    </row>
    <row r="81" spans="1:8" x14ac:dyDescent="0.25">
      <c r="A81" s="4" t="s">
        <v>26</v>
      </c>
      <c r="B81" s="5" t="s">
        <v>45</v>
      </c>
      <c r="C81" s="11">
        <v>14.53</v>
      </c>
      <c r="D81" s="7">
        <v>0.43609999999999999</v>
      </c>
      <c r="E81" s="6">
        <f>C81*D81</f>
        <v>6.3365329999999993</v>
      </c>
    </row>
    <row r="82" spans="1:8" x14ac:dyDescent="0.25">
      <c r="A82" s="4" t="s">
        <v>53</v>
      </c>
      <c r="B82" s="5"/>
      <c r="C82" s="11"/>
      <c r="D82" s="7"/>
      <c r="E82" s="6"/>
    </row>
    <row r="83" spans="1:8" x14ac:dyDescent="0.25">
      <c r="A83" s="4" t="s">
        <v>30</v>
      </c>
      <c r="B83" s="5" t="s">
        <v>46</v>
      </c>
      <c r="C83" s="11">
        <v>3.5</v>
      </c>
      <c r="D83" s="7">
        <v>6.7603999999999997</v>
      </c>
      <c r="E83" s="6">
        <f>C83*D83</f>
        <v>23.6614</v>
      </c>
    </row>
    <row r="84" spans="1:8" x14ac:dyDescent="0.25">
      <c r="A84" s="4" t="s">
        <v>54</v>
      </c>
      <c r="B84" s="5" t="s">
        <v>46</v>
      </c>
      <c r="C84" s="11">
        <v>3.5</v>
      </c>
      <c r="D84" s="7">
        <v>2.58</v>
      </c>
      <c r="E84" s="6">
        <f t="shared" ref="E84:E86" si="3">C84*D84</f>
        <v>9.0300000000000011</v>
      </c>
    </row>
    <row r="85" spans="1:8" x14ac:dyDescent="0.25">
      <c r="A85" s="4" t="s">
        <v>25</v>
      </c>
      <c r="B85" s="5" t="s">
        <v>46</v>
      </c>
      <c r="C85" s="11">
        <v>3.5</v>
      </c>
      <c r="D85" s="7">
        <v>23.9</v>
      </c>
      <c r="E85" s="6">
        <f t="shared" si="3"/>
        <v>83.649999999999991</v>
      </c>
    </row>
    <row r="86" spans="1:8" x14ac:dyDescent="0.25">
      <c r="A86" s="4" t="s">
        <v>34</v>
      </c>
      <c r="B86" s="5" t="s">
        <v>40</v>
      </c>
      <c r="C86" s="11">
        <v>29.74</v>
      </c>
      <c r="D86" s="7">
        <v>1</v>
      </c>
      <c r="E86" s="6">
        <f t="shared" si="3"/>
        <v>29.74</v>
      </c>
    </row>
    <row r="87" spans="1:8" x14ac:dyDescent="0.25">
      <c r="A87" s="4" t="s">
        <v>27</v>
      </c>
      <c r="B87" s="5" t="s">
        <v>40</v>
      </c>
      <c r="C87" s="11">
        <v>19.05</v>
      </c>
      <c r="D87" s="7">
        <v>1</v>
      </c>
      <c r="E87" s="6">
        <f>C87*D87</f>
        <v>19.05</v>
      </c>
    </row>
    <row r="88" spans="1:8" x14ac:dyDescent="0.25">
      <c r="A88" s="4" t="s">
        <v>84</v>
      </c>
      <c r="B88" s="5" t="s">
        <v>40</v>
      </c>
      <c r="C88" s="5"/>
      <c r="D88" s="7"/>
      <c r="E88" s="6">
        <f>SUM(E53:E87)</f>
        <v>724.10929399999986</v>
      </c>
    </row>
    <row r="89" spans="1:8" x14ac:dyDescent="0.25">
      <c r="A89" s="4"/>
      <c r="B89" s="4"/>
      <c r="C89" s="4"/>
      <c r="D89" s="4"/>
      <c r="E89" s="4"/>
    </row>
    <row r="90" spans="1:8" x14ac:dyDescent="0.25">
      <c r="A90" s="16" t="s">
        <v>94</v>
      </c>
      <c r="B90" s="4"/>
      <c r="C90" s="4"/>
      <c r="D90" s="4"/>
      <c r="E90" s="4"/>
    </row>
    <row r="91" spans="1:8" x14ac:dyDescent="0.25">
      <c r="A91" s="4" t="s">
        <v>0</v>
      </c>
      <c r="B91" s="5" t="s">
        <v>39</v>
      </c>
      <c r="C91" s="5" t="s">
        <v>9</v>
      </c>
      <c r="D91" s="5" t="s">
        <v>10</v>
      </c>
      <c r="E91" s="5" t="s">
        <v>35</v>
      </c>
      <c r="G91" s="21" t="s">
        <v>98</v>
      </c>
    </row>
    <row r="92" spans="1:8" x14ac:dyDescent="0.25">
      <c r="A92" s="4" t="s">
        <v>80</v>
      </c>
      <c r="B92" s="5" t="s">
        <v>44</v>
      </c>
      <c r="C92" s="11">
        <v>7.91</v>
      </c>
      <c r="D92" s="15">
        <v>2</v>
      </c>
      <c r="E92" s="6">
        <f t="shared" ref="E92:E96" si="4">C92*D92</f>
        <v>15.82</v>
      </c>
    </row>
    <row r="93" spans="1:8" x14ac:dyDescent="0.25">
      <c r="A93" s="4" t="s">
        <v>32</v>
      </c>
      <c r="B93" s="5" t="s">
        <v>47</v>
      </c>
      <c r="C93" s="11">
        <v>17.5</v>
      </c>
      <c r="D93" s="15">
        <v>1</v>
      </c>
      <c r="E93" s="6">
        <f t="shared" si="4"/>
        <v>17.5</v>
      </c>
      <c r="G93" s="13"/>
    </row>
    <row r="94" spans="1:8" x14ac:dyDescent="0.25">
      <c r="A94" s="4" t="s">
        <v>81</v>
      </c>
      <c r="B94" s="5" t="s">
        <v>47</v>
      </c>
      <c r="C94" s="11">
        <v>7.5</v>
      </c>
      <c r="D94" s="15">
        <v>4</v>
      </c>
      <c r="E94" s="6">
        <f t="shared" si="4"/>
        <v>30</v>
      </c>
      <c r="G94" s="13" t="s">
        <v>101</v>
      </c>
    </row>
    <row r="95" spans="1:8" x14ac:dyDescent="0.25">
      <c r="A95" s="4" t="s">
        <v>82</v>
      </c>
      <c r="B95" s="5" t="s">
        <v>44</v>
      </c>
      <c r="C95" s="20">
        <v>0.47</v>
      </c>
      <c r="D95" s="15">
        <v>45</v>
      </c>
      <c r="E95" s="6">
        <f t="shared" si="4"/>
        <v>21.15</v>
      </c>
      <c r="G95" s="13" t="s">
        <v>102</v>
      </c>
    </row>
    <row r="96" spans="1:8" x14ac:dyDescent="0.25">
      <c r="A96" s="4" t="s">
        <v>83</v>
      </c>
      <c r="B96" s="5" t="s">
        <v>43</v>
      </c>
      <c r="C96" s="11">
        <v>60.12</v>
      </c>
      <c r="D96" s="15">
        <v>0.6</v>
      </c>
      <c r="E96" s="6">
        <f t="shared" si="4"/>
        <v>36.071999999999996</v>
      </c>
      <c r="G96" s="1">
        <f>SUM(E92:E96)</f>
        <v>120.542</v>
      </c>
      <c r="H96" t="s">
        <v>85</v>
      </c>
    </row>
    <row r="97" spans="1:20" x14ac:dyDescent="0.25">
      <c r="A97" s="4" t="s">
        <v>1</v>
      </c>
      <c r="B97" s="5"/>
      <c r="C97" s="10"/>
      <c r="D97" s="5"/>
      <c r="E97" s="5"/>
      <c r="G97" s="1">
        <f>G96+E98</f>
        <v>174.542</v>
      </c>
      <c r="H97" t="s">
        <v>103</v>
      </c>
    </row>
    <row r="98" spans="1:20" x14ac:dyDescent="0.25">
      <c r="A98" s="4" t="s">
        <v>3</v>
      </c>
      <c r="B98" s="5" t="s">
        <v>41</v>
      </c>
      <c r="C98" s="11">
        <v>9</v>
      </c>
      <c r="D98" s="7">
        <v>6</v>
      </c>
      <c r="E98" s="6">
        <f>C98*D98</f>
        <v>54</v>
      </c>
      <c r="F98" s="1">
        <f>SUM(E92:E98)</f>
        <v>174.542</v>
      </c>
    </row>
    <row r="99" spans="1:20" x14ac:dyDescent="0.25">
      <c r="A99" s="4"/>
      <c r="B99" s="4"/>
      <c r="C99" s="4"/>
      <c r="D99" s="4"/>
      <c r="E99" s="4"/>
    </row>
    <row r="100" spans="1:20" x14ac:dyDescent="0.25">
      <c r="A100" s="4" t="s">
        <v>28</v>
      </c>
      <c r="B100" s="5" t="s">
        <v>40</v>
      </c>
      <c r="C100" s="5"/>
      <c r="D100" s="7"/>
      <c r="E100" s="6">
        <f>E88+SUM(E92:E96)+E98</f>
        <v>898.65129399999989</v>
      </c>
    </row>
    <row r="101" spans="1:20" x14ac:dyDescent="0.25">
      <c r="A101" s="4"/>
      <c r="B101" s="4"/>
      <c r="C101" s="4"/>
      <c r="D101" s="4"/>
      <c r="E101" s="4"/>
    </row>
    <row r="102" spans="1:20" x14ac:dyDescent="0.25">
      <c r="A102" s="14"/>
      <c r="B102" s="14"/>
      <c r="C102" s="14"/>
      <c r="D102" s="14"/>
      <c r="E102" s="14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4"/>
      <c r="B103" s="4"/>
      <c r="C103" s="4"/>
      <c r="D103" s="4"/>
      <c r="E103" s="4"/>
      <c r="G103" s="5"/>
      <c r="I103" s="18" t="s">
        <v>110</v>
      </c>
    </row>
    <row r="104" spans="1:20" x14ac:dyDescent="0.25">
      <c r="A104" s="4" t="s">
        <v>0</v>
      </c>
      <c r="B104" s="5" t="s">
        <v>39</v>
      </c>
      <c r="C104" s="5" t="s">
        <v>9</v>
      </c>
      <c r="D104" s="5" t="s">
        <v>10</v>
      </c>
      <c r="E104" s="5" t="s">
        <v>35</v>
      </c>
    </row>
    <row r="105" spans="1:20" x14ac:dyDescent="0.25">
      <c r="A105" s="4" t="s">
        <v>1</v>
      </c>
      <c r="B105" s="5"/>
      <c r="C105" s="6"/>
      <c r="D105" s="7"/>
      <c r="E105" s="6"/>
    </row>
    <row r="106" spans="1:20" x14ac:dyDescent="0.25">
      <c r="A106" s="4" t="s">
        <v>2</v>
      </c>
      <c r="B106" s="5" t="s">
        <v>40</v>
      </c>
      <c r="C106" s="11">
        <v>0.25</v>
      </c>
      <c r="D106" s="7">
        <v>7</v>
      </c>
      <c r="E106" s="6">
        <f>C106*D106</f>
        <v>1.75</v>
      </c>
      <c r="G106" s="17" t="s">
        <v>96</v>
      </c>
    </row>
    <row r="107" spans="1:20" x14ac:dyDescent="0.25">
      <c r="A107" s="4" t="s">
        <v>4</v>
      </c>
      <c r="B107" s="5"/>
      <c r="C107" s="11"/>
      <c r="D107" s="7"/>
      <c r="E107" s="6"/>
      <c r="G107" s="17" t="s">
        <v>97</v>
      </c>
    </row>
    <row r="108" spans="1:20" x14ac:dyDescent="0.25">
      <c r="A108" s="4" t="s">
        <v>5</v>
      </c>
      <c r="B108" s="5" t="s">
        <v>42</v>
      </c>
      <c r="C108" s="11">
        <v>0.9</v>
      </c>
      <c r="D108" s="7">
        <v>88</v>
      </c>
      <c r="E108" s="6">
        <f>C108*D108</f>
        <v>79.2</v>
      </c>
    </row>
    <row r="109" spans="1:20" x14ac:dyDescent="0.25">
      <c r="A109" s="4" t="s">
        <v>6</v>
      </c>
      <c r="B109" s="5"/>
      <c r="C109" s="11"/>
      <c r="D109" s="7"/>
      <c r="E109" s="6"/>
    </row>
    <row r="110" spans="1:20" x14ac:dyDescent="0.25">
      <c r="A110" s="4" t="s">
        <v>37</v>
      </c>
      <c r="B110" s="5" t="s">
        <v>43</v>
      </c>
      <c r="C110" s="11">
        <v>0.59</v>
      </c>
      <c r="D110" s="7">
        <f>20+60+60+60</f>
        <v>200</v>
      </c>
      <c r="E110" s="6">
        <f>C110*D110</f>
        <v>118</v>
      </c>
    </row>
    <row r="111" spans="1:20" x14ac:dyDescent="0.25">
      <c r="A111" s="4" t="s">
        <v>38</v>
      </c>
      <c r="B111" s="5" t="s">
        <v>43</v>
      </c>
      <c r="C111" s="11">
        <v>0.75</v>
      </c>
      <c r="D111" s="7">
        <v>60</v>
      </c>
      <c r="E111" s="6">
        <f t="shared" ref="E111:E112" si="5">C111*D111</f>
        <v>45</v>
      </c>
    </row>
    <row r="112" spans="1:20" x14ac:dyDescent="0.25">
      <c r="A112" s="4" t="s">
        <v>52</v>
      </c>
      <c r="B112" s="5" t="s">
        <v>43</v>
      </c>
      <c r="C112" s="11">
        <v>0.43</v>
      </c>
      <c r="D112" s="7">
        <v>40</v>
      </c>
      <c r="E112" s="6">
        <f t="shared" si="5"/>
        <v>17.2</v>
      </c>
    </row>
    <row r="113" spans="1:7" x14ac:dyDescent="0.25">
      <c r="A113" s="4" t="s">
        <v>7</v>
      </c>
      <c r="B113" s="5"/>
      <c r="C113" s="11"/>
      <c r="D113" s="7"/>
      <c r="E113" s="6"/>
    </row>
    <row r="114" spans="1:7" x14ac:dyDescent="0.25">
      <c r="A114" s="4" t="s">
        <v>31</v>
      </c>
      <c r="B114" s="5" t="s">
        <v>47</v>
      </c>
      <c r="C114" s="11">
        <v>22.5</v>
      </c>
      <c r="D114" s="7">
        <v>0.7</v>
      </c>
      <c r="E114" s="6">
        <f>C114*D114</f>
        <v>15.749999999999998</v>
      </c>
    </row>
    <row r="115" spans="1:7" x14ac:dyDescent="0.25">
      <c r="A115" s="4" t="s">
        <v>11</v>
      </c>
      <c r="B115" s="5"/>
      <c r="C115" s="11"/>
      <c r="D115" s="7"/>
      <c r="E115" s="6"/>
    </row>
    <row r="116" spans="1:7" x14ac:dyDescent="0.25">
      <c r="A116" s="4" t="s">
        <v>12</v>
      </c>
      <c r="B116" s="5" t="s">
        <v>44</v>
      </c>
      <c r="C116" s="11">
        <v>1.41</v>
      </c>
      <c r="D116" s="7">
        <v>4</v>
      </c>
      <c r="E116" s="6">
        <f>C116*D116</f>
        <v>5.64</v>
      </c>
    </row>
    <row r="117" spans="1:7" x14ac:dyDescent="0.25">
      <c r="A117" s="4" t="s">
        <v>13</v>
      </c>
      <c r="B117" s="5"/>
      <c r="C117" s="11"/>
      <c r="D117" s="7"/>
      <c r="E117" s="6"/>
      <c r="G117" s="13" t="s">
        <v>92</v>
      </c>
    </row>
    <row r="118" spans="1:7" x14ac:dyDescent="0.25">
      <c r="A118" s="4" t="s">
        <v>91</v>
      </c>
      <c r="B118" s="5" t="s">
        <v>40</v>
      </c>
      <c r="C118" s="11">
        <v>160</v>
      </c>
      <c r="D118" s="7">
        <v>1</v>
      </c>
      <c r="E118" s="11">
        <f>C118*D118</f>
        <v>160</v>
      </c>
      <c r="G118" s="13" t="s">
        <v>99</v>
      </c>
    </row>
    <row r="119" spans="1:7" x14ac:dyDescent="0.25">
      <c r="A119" s="4" t="s">
        <v>14</v>
      </c>
      <c r="B119" s="5"/>
      <c r="C119" s="11"/>
      <c r="D119" s="7"/>
      <c r="E119" s="6"/>
    </row>
    <row r="120" spans="1:7" x14ac:dyDescent="0.25">
      <c r="A120" s="4" t="s">
        <v>15</v>
      </c>
      <c r="B120" s="5" t="s">
        <v>40</v>
      </c>
      <c r="C120" s="11">
        <v>10</v>
      </c>
      <c r="D120" s="7">
        <v>1</v>
      </c>
      <c r="E120" s="6">
        <f>C120*D120</f>
        <v>10</v>
      </c>
    </row>
    <row r="121" spans="1:7" x14ac:dyDescent="0.25">
      <c r="A121" s="4" t="s">
        <v>106</v>
      </c>
      <c r="B121" s="5" t="s">
        <v>40</v>
      </c>
      <c r="C121" s="11">
        <v>10</v>
      </c>
      <c r="D121" s="7">
        <v>0.33</v>
      </c>
      <c r="E121" s="6">
        <f>C121*D121</f>
        <v>3.3000000000000003</v>
      </c>
    </row>
    <row r="122" spans="1:7" x14ac:dyDescent="0.25">
      <c r="A122" s="4" t="s">
        <v>16</v>
      </c>
      <c r="B122" s="5"/>
      <c r="C122" s="11"/>
      <c r="D122" s="7"/>
      <c r="E122" s="6"/>
    </row>
    <row r="123" spans="1:7" x14ac:dyDescent="0.25">
      <c r="A123" s="4" t="s">
        <v>3</v>
      </c>
      <c r="B123" s="5" t="s">
        <v>41</v>
      </c>
      <c r="C123" s="11">
        <v>7.6</v>
      </c>
      <c r="D123" s="7">
        <f>1+1+1+1</f>
        <v>4</v>
      </c>
      <c r="E123" s="6">
        <f>C123*D123</f>
        <v>30.4</v>
      </c>
    </row>
    <row r="124" spans="1:7" x14ac:dyDescent="0.25">
      <c r="A124" s="4" t="s">
        <v>17</v>
      </c>
      <c r="B124" s="5"/>
      <c r="C124" s="11"/>
      <c r="D124" s="7"/>
      <c r="E124" s="6"/>
    </row>
    <row r="125" spans="1:7" x14ac:dyDescent="0.25">
      <c r="A125" s="4" t="s">
        <v>18</v>
      </c>
      <c r="B125" s="5" t="s">
        <v>42</v>
      </c>
      <c r="C125" s="11">
        <v>0.3</v>
      </c>
      <c r="D125" s="7">
        <v>80</v>
      </c>
      <c r="E125" s="6">
        <f>C125*D125</f>
        <v>24</v>
      </c>
    </row>
    <row r="126" spans="1:7" x14ac:dyDescent="0.25">
      <c r="A126" s="4" t="s">
        <v>19</v>
      </c>
      <c r="B126" s="5"/>
      <c r="C126" s="11"/>
      <c r="D126" s="7"/>
      <c r="E126" s="6"/>
    </row>
    <row r="127" spans="1:7" x14ac:dyDescent="0.25">
      <c r="A127" s="4" t="s">
        <v>20</v>
      </c>
      <c r="B127" s="5" t="s">
        <v>45</v>
      </c>
      <c r="C127" s="11">
        <v>14.53</v>
      </c>
      <c r="D127" s="7">
        <v>0.09</v>
      </c>
      <c r="E127" s="6">
        <f>C127*D127</f>
        <v>1.3076999999999999</v>
      </c>
    </row>
    <row r="128" spans="1:7" x14ac:dyDescent="0.25">
      <c r="A128" s="4" t="s">
        <v>21</v>
      </c>
      <c r="B128" s="5"/>
      <c r="C128" s="11"/>
      <c r="D128" s="7"/>
      <c r="E128" s="6"/>
    </row>
    <row r="129" spans="1:5" x14ac:dyDescent="0.25">
      <c r="A129" s="4" t="s">
        <v>54</v>
      </c>
      <c r="B129" s="5" t="s">
        <v>45</v>
      </c>
      <c r="C129" s="11">
        <v>17.940000000000001</v>
      </c>
      <c r="D129" s="7">
        <v>0.33</v>
      </c>
      <c r="E129" s="6">
        <f>C129*D129</f>
        <v>5.9202000000000004</v>
      </c>
    </row>
    <row r="130" spans="1:5" x14ac:dyDescent="0.25">
      <c r="A130" s="4" t="s">
        <v>23</v>
      </c>
      <c r="B130" s="5"/>
      <c r="C130" s="11"/>
      <c r="D130" s="7"/>
      <c r="E130" s="6"/>
    </row>
    <row r="131" spans="1:5" x14ac:dyDescent="0.25">
      <c r="A131" s="4" t="s">
        <v>22</v>
      </c>
      <c r="B131" s="5" t="s">
        <v>45</v>
      </c>
      <c r="C131" s="11">
        <v>14.53</v>
      </c>
      <c r="D131" s="7">
        <f>(0.7537-(0.2+0.04+0.02))</f>
        <v>0.49370000000000003</v>
      </c>
      <c r="E131" s="6">
        <f>C131*D131</f>
        <v>7.1734609999999996</v>
      </c>
    </row>
    <row r="132" spans="1:5" x14ac:dyDescent="0.25">
      <c r="A132" s="4" t="s">
        <v>24</v>
      </c>
      <c r="B132" s="5"/>
      <c r="C132" s="11"/>
      <c r="D132" s="7"/>
      <c r="E132" s="6"/>
    </row>
    <row r="133" spans="1:5" x14ac:dyDescent="0.25">
      <c r="A133" s="4" t="s">
        <v>26</v>
      </c>
      <c r="B133" s="5" t="s">
        <v>45</v>
      </c>
      <c r="C133" s="11">
        <v>14.53</v>
      </c>
      <c r="D133" s="7">
        <v>0.43609999999999999</v>
      </c>
      <c r="E133" s="6">
        <f>C133*D133</f>
        <v>6.3365329999999993</v>
      </c>
    </row>
    <row r="134" spans="1:5" x14ac:dyDescent="0.25">
      <c r="A134" s="4" t="s">
        <v>53</v>
      </c>
      <c r="B134" s="5"/>
      <c r="C134" s="11"/>
      <c r="D134" s="7"/>
      <c r="E134" s="6"/>
    </row>
    <row r="135" spans="1:5" x14ac:dyDescent="0.25">
      <c r="A135" s="4" t="s">
        <v>30</v>
      </c>
      <c r="B135" s="5" t="s">
        <v>46</v>
      </c>
      <c r="C135" s="11">
        <v>3.5</v>
      </c>
      <c r="D135" s="7">
        <v>6.7603999999999997</v>
      </c>
      <c r="E135" s="6">
        <f>C135*D135</f>
        <v>23.6614</v>
      </c>
    </row>
    <row r="136" spans="1:5" x14ac:dyDescent="0.25">
      <c r="A136" s="4" t="s">
        <v>54</v>
      </c>
      <c r="B136" s="5" t="s">
        <v>46</v>
      </c>
      <c r="C136" s="11">
        <v>3.5</v>
      </c>
      <c r="D136" s="7">
        <v>2.58</v>
      </c>
      <c r="E136" s="6">
        <f t="shared" ref="E136:E138" si="6">C136*D136</f>
        <v>9.0300000000000011</v>
      </c>
    </row>
    <row r="137" spans="1:5" x14ac:dyDescent="0.25">
      <c r="A137" s="4" t="s">
        <v>25</v>
      </c>
      <c r="B137" s="5" t="s">
        <v>46</v>
      </c>
      <c r="C137" s="11">
        <v>3.5</v>
      </c>
      <c r="D137" s="7">
        <v>23.9</v>
      </c>
      <c r="E137" s="6">
        <f t="shared" si="6"/>
        <v>83.649999999999991</v>
      </c>
    </row>
    <row r="138" spans="1:5" x14ac:dyDescent="0.25">
      <c r="A138" s="4" t="s">
        <v>34</v>
      </c>
      <c r="B138" s="5" t="s">
        <v>40</v>
      </c>
      <c r="C138" s="11">
        <v>29.74</v>
      </c>
      <c r="D138" s="7">
        <v>1</v>
      </c>
      <c r="E138" s="6">
        <f t="shared" si="6"/>
        <v>29.74</v>
      </c>
    </row>
    <row r="139" spans="1:5" x14ac:dyDescent="0.25">
      <c r="A139" s="4" t="s">
        <v>27</v>
      </c>
      <c r="B139" s="5" t="s">
        <v>40</v>
      </c>
      <c r="C139" s="11">
        <v>19.05</v>
      </c>
      <c r="D139" s="7">
        <v>1</v>
      </c>
      <c r="E139" s="6">
        <f>C139*D139</f>
        <v>19.05</v>
      </c>
    </row>
    <row r="140" spans="1:5" x14ac:dyDescent="0.25">
      <c r="A140" s="4"/>
      <c r="B140" s="5"/>
      <c r="C140" s="5"/>
      <c r="D140" s="7"/>
      <c r="E140" s="6"/>
    </row>
    <row r="141" spans="1:5" x14ac:dyDescent="0.25">
      <c r="A141" s="4" t="s">
        <v>84</v>
      </c>
      <c r="B141" s="5" t="s">
        <v>40</v>
      </c>
      <c r="C141" s="5"/>
      <c r="D141" s="7"/>
      <c r="E141" s="6">
        <f>SUM(E105:E139)</f>
        <v>696.10929399999986</v>
      </c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16" t="s">
        <v>93</v>
      </c>
      <c r="B143" s="4"/>
      <c r="C143" s="4"/>
      <c r="D143" s="4"/>
      <c r="E143" s="4"/>
    </row>
    <row r="144" spans="1:5" x14ac:dyDescent="0.25">
      <c r="A144" s="4" t="s">
        <v>0</v>
      </c>
      <c r="B144" s="5" t="s">
        <v>39</v>
      </c>
      <c r="C144" s="5" t="s">
        <v>9</v>
      </c>
      <c r="D144" s="5" t="s">
        <v>10</v>
      </c>
      <c r="E144" s="5" t="s">
        <v>35</v>
      </c>
    </row>
    <row r="145" spans="1:8" x14ac:dyDescent="0.25">
      <c r="A145" s="4" t="s">
        <v>80</v>
      </c>
      <c r="B145" s="5" t="s">
        <v>44</v>
      </c>
      <c r="C145" s="11">
        <v>7.91</v>
      </c>
      <c r="D145" s="15">
        <v>2</v>
      </c>
      <c r="E145" s="6">
        <f t="shared" ref="E145:E151" si="7">C145*D145</f>
        <v>15.82</v>
      </c>
      <c r="G145" s="21" t="s">
        <v>98</v>
      </c>
    </row>
    <row r="146" spans="1:8" x14ac:dyDescent="0.25">
      <c r="A146" s="4" t="s">
        <v>32</v>
      </c>
      <c r="B146" s="5" t="s">
        <v>47</v>
      </c>
      <c r="C146" s="11">
        <v>17.5</v>
      </c>
      <c r="D146" s="15">
        <v>1</v>
      </c>
      <c r="E146" s="6">
        <f t="shared" si="7"/>
        <v>17.5</v>
      </c>
    </row>
    <row r="147" spans="1:8" x14ac:dyDescent="0.25">
      <c r="A147" s="4" t="s">
        <v>81</v>
      </c>
      <c r="B147" s="5" t="s">
        <v>47</v>
      </c>
      <c r="C147" s="11">
        <v>7.5</v>
      </c>
      <c r="D147" s="15">
        <v>4</v>
      </c>
      <c r="E147" s="6">
        <f t="shared" si="7"/>
        <v>30</v>
      </c>
      <c r="G147" s="13" t="s">
        <v>114</v>
      </c>
    </row>
    <row r="148" spans="1:8" x14ac:dyDescent="0.25">
      <c r="A148" s="4" t="s">
        <v>82</v>
      </c>
      <c r="B148" s="5" t="s">
        <v>44</v>
      </c>
      <c r="C148" s="11">
        <v>0.47</v>
      </c>
      <c r="D148" s="15">
        <v>45</v>
      </c>
      <c r="E148" s="6">
        <f t="shared" si="7"/>
        <v>21.15</v>
      </c>
    </row>
    <row r="149" spans="1:8" x14ac:dyDescent="0.25">
      <c r="A149" s="4" t="s">
        <v>86</v>
      </c>
      <c r="B149" s="5" t="s">
        <v>88</v>
      </c>
      <c r="C149" s="11">
        <v>8</v>
      </c>
      <c r="D149" s="15">
        <v>3</v>
      </c>
      <c r="E149" s="6">
        <f t="shared" si="7"/>
        <v>24</v>
      </c>
      <c r="G149" s="13" t="s">
        <v>100</v>
      </c>
    </row>
    <row r="150" spans="1:8" x14ac:dyDescent="0.25">
      <c r="A150" s="4" t="s">
        <v>33</v>
      </c>
      <c r="B150" s="5" t="s">
        <v>44</v>
      </c>
      <c r="C150" s="11">
        <v>19.5</v>
      </c>
      <c r="D150" s="7">
        <v>0.75</v>
      </c>
      <c r="E150" s="6">
        <f t="shared" si="7"/>
        <v>14.625</v>
      </c>
      <c r="G150" s="1">
        <f>SUM(E145:E151)</f>
        <v>168.595</v>
      </c>
      <c r="H150" t="s">
        <v>85</v>
      </c>
    </row>
    <row r="151" spans="1:8" x14ac:dyDescent="0.25">
      <c r="A151" s="4" t="s">
        <v>87</v>
      </c>
      <c r="B151" s="5" t="s">
        <v>47</v>
      </c>
      <c r="C151" s="11">
        <v>17.5</v>
      </c>
      <c r="D151" s="15">
        <v>2.6</v>
      </c>
      <c r="E151" s="6">
        <f t="shared" si="7"/>
        <v>45.5</v>
      </c>
      <c r="G151" s="13" t="s">
        <v>113</v>
      </c>
    </row>
    <row r="152" spans="1:8" x14ac:dyDescent="0.25">
      <c r="A152" s="4" t="s">
        <v>1</v>
      </c>
      <c r="B152" s="5"/>
      <c r="C152" s="10"/>
      <c r="D152" s="5"/>
      <c r="E152" s="5"/>
      <c r="G152" s="1">
        <f>G150+E153</f>
        <v>214.19499999999999</v>
      </c>
    </row>
    <row r="153" spans="1:8" x14ac:dyDescent="0.25">
      <c r="A153" s="4" t="s">
        <v>3</v>
      </c>
      <c r="B153" s="5" t="s">
        <v>41</v>
      </c>
      <c r="C153" s="11">
        <v>7.6</v>
      </c>
      <c r="D153" s="7">
        <v>6</v>
      </c>
      <c r="E153" s="6">
        <f>C153*D153</f>
        <v>45.599999999999994</v>
      </c>
      <c r="G153" s="1"/>
      <c r="H153" s="1"/>
    </row>
    <row r="154" spans="1:8" x14ac:dyDescent="0.25">
      <c r="A154" s="4"/>
      <c r="B154" s="4"/>
      <c r="C154" s="4"/>
      <c r="D154" s="4"/>
      <c r="E154" s="4"/>
      <c r="H154" s="1"/>
    </row>
    <row r="155" spans="1:8" x14ac:dyDescent="0.25">
      <c r="A155" s="4" t="s">
        <v>28</v>
      </c>
      <c r="B155" s="5" t="s">
        <v>40</v>
      </c>
      <c r="C155" s="5"/>
      <c r="D155" s="7"/>
      <c r="E155" s="6">
        <f>E141+SUM(E145:E151)+E153</f>
        <v>910.30429399999991</v>
      </c>
    </row>
  </sheetData>
  <pageMargins left="0.7" right="0.7" top="0.75" bottom="0.75" header="0.3" footer="0.3"/>
  <pageSetup scale="3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Revised use for 2024 ent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Hilbun, Brian M.</cp:lastModifiedBy>
  <cp:lastPrinted>2020-03-04T15:48:10Z</cp:lastPrinted>
  <dcterms:created xsi:type="dcterms:W3CDTF">2019-12-19T20:17:23Z</dcterms:created>
  <dcterms:modified xsi:type="dcterms:W3CDTF">2023-12-07T18:11:15Z</dcterms:modified>
</cp:coreProperties>
</file>