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70" yWindow="600" windowWidth="15195" windowHeight="8190" activeTab="5"/>
  </bookViews>
  <sheets>
    <sheet name="Information" sheetId="1" r:id="rId1"/>
    <sheet name="Production" sheetId="2" r:id="rId2"/>
    <sheet name="Income Stmt" sheetId="4" r:id="rId3"/>
    <sheet name="Balance Sheet" sheetId="5" r:id="rId4"/>
    <sheet name="Calcs" sheetId="3" r:id="rId5"/>
    <sheet name="Stats" sheetId="6" r:id="rId6"/>
  </sheets>
  <definedNames>
    <definedName name="_xlnm.Print_Area" localSheetId="3">'Balance Sheet'!$A$1:$J$36</definedName>
    <definedName name="_xlnm.Print_Area" localSheetId="4">Calcs!$A$1:$I$20</definedName>
    <definedName name="_xlnm.Print_Area" localSheetId="2">'Income Stmt'!$A$1:$I$46</definedName>
    <definedName name="_xlnm.Print_Area" localSheetId="0">Information!$A$1:$F$27</definedName>
    <definedName name="_xlnm.Print_Area" localSheetId="1">Production!$A$1:$G$18</definedName>
    <definedName name="_xlnm.Print_Area" localSheetId="5">Stats!$A$1:$G$25</definedName>
  </definedNames>
  <calcPr calcId="125725"/>
</workbook>
</file>

<file path=xl/calcChain.xml><?xml version="1.0" encoding="utf-8"?>
<calcChain xmlns="http://schemas.openxmlformats.org/spreadsheetml/2006/main">
  <c r="A1" i="6"/>
  <c r="A1" i="3"/>
  <c r="A1" i="5"/>
  <c r="A1" i="4"/>
  <c r="A1" i="2"/>
  <c r="I8" i="5" l="1"/>
  <c r="F8"/>
  <c r="I19" i="1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18"/>
  <c r="I36" i="5"/>
  <c r="F36"/>
  <c r="I22"/>
  <c r="F22"/>
  <c r="I13"/>
  <c r="I24" s="1"/>
  <c r="F13"/>
  <c r="F24" s="1"/>
  <c r="I9" i="4"/>
  <c r="I8"/>
  <c r="I7"/>
  <c r="I6"/>
  <c r="I13"/>
  <c r="G7" i="3"/>
  <c r="G4"/>
  <c r="G13"/>
  <c r="G12"/>
  <c r="G11"/>
  <c r="G10"/>
  <c r="G9"/>
  <c r="G8"/>
  <c r="G6"/>
  <c r="G5"/>
  <c r="C13"/>
  <c r="D13"/>
  <c r="E13"/>
  <c r="F13"/>
  <c r="B13"/>
  <c r="C12"/>
  <c r="D12"/>
  <c r="E12"/>
  <c r="F12"/>
  <c r="B12"/>
  <c r="C11"/>
  <c r="D11"/>
  <c r="E11"/>
  <c r="F11"/>
  <c r="B11"/>
  <c r="C9"/>
  <c r="D9"/>
  <c r="E9"/>
  <c r="F9"/>
  <c r="B9"/>
  <c r="C8"/>
  <c r="D8"/>
  <c r="E8"/>
  <c r="F8"/>
  <c r="B8"/>
  <c r="C6"/>
  <c r="D6"/>
  <c r="E6"/>
  <c r="F6"/>
  <c r="B6"/>
  <c r="C5"/>
  <c r="D5"/>
  <c r="E5"/>
  <c r="F5"/>
  <c r="B5"/>
  <c r="C20"/>
  <c r="D20"/>
  <c r="E20"/>
  <c r="F20"/>
  <c r="G20"/>
  <c r="B20"/>
  <c r="G19"/>
  <c r="G15"/>
  <c r="G18" s="1"/>
  <c r="C16"/>
  <c r="D16"/>
  <c r="E16"/>
  <c r="F16"/>
  <c r="G16"/>
  <c r="B16"/>
  <c r="C17"/>
  <c r="D17"/>
  <c r="E17"/>
  <c r="F17"/>
  <c r="G17"/>
  <c r="B17"/>
  <c r="H13"/>
  <c r="B15" i="6" s="1"/>
  <c r="H12" i="3"/>
  <c r="B14" i="6" s="1"/>
  <c r="I11" i="3"/>
  <c r="B13" i="6" s="1"/>
  <c r="H11" i="3"/>
  <c r="C10"/>
  <c r="D10"/>
  <c r="E10"/>
  <c r="F10"/>
  <c r="B10"/>
  <c r="H9"/>
  <c r="I9"/>
  <c r="B11" i="6" s="1"/>
  <c r="I8" i="3"/>
  <c r="B10" i="6" s="1"/>
  <c r="H8" i="3"/>
  <c r="C7"/>
  <c r="D7"/>
  <c r="E7"/>
  <c r="F7"/>
  <c r="B7"/>
  <c r="I6"/>
  <c r="B8" i="6" s="1"/>
  <c r="H6" i="3"/>
  <c r="B7" i="6" s="1"/>
  <c r="I5" i="3"/>
  <c r="H5"/>
  <c r="B5" i="6" s="1"/>
  <c r="C4" i="3"/>
  <c r="D4"/>
  <c r="E4"/>
  <c r="F4"/>
  <c r="B4"/>
  <c r="C14"/>
  <c r="C15" s="1"/>
  <c r="D14"/>
  <c r="D15" s="1"/>
  <c r="E14"/>
  <c r="E15" s="1"/>
  <c r="F14"/>
  <c r="F15" s="1"/>
  <c r="F18" s="1"/>
  <c r="G14"/>
  <c r="B14"/>
  <c r="B15" s="1"/>
  <c r="G3"/>
  <c r="C3"/>
  <c r="D3"/>
  <c r="E3"/>
  <c r="F3"/>
  <c r="B3"/>
  <c r="D19"/>
  <c r="E18" l="1"/>
  <c r="B6" i="6"/>
  <c r="C18" i="3"/>
  <c r="D18"/>
  <c r="B18"/>
  <c r="I16"/>
  <c r="B19" i="6" s="1"/>
  <c r="H16" i="3"/>
  <c r="B18" i="6" s="1"/>
  <c r="I45" i="4"/>
  <c r="I33"/>
  <c r="I11"/>
  <c r="I17" s="1"/>
  <c r="H20" i="3"/>
  <c r="B25" i="6" s="1"/>
  <c r="E19" i="3"/>
  <c r="C19"/>
  <c r="B19"/>
  <c r="F19"/>
  <c r="H17"/>
  <c r="B20" i="6" s="1"/>
  <c r="I17" i="3"/>
  <c r="B21" i="6" s="1"/>
  <c r="I10" i="3"/>
  <c r="B12" i="6" s="1"/>
  <c r="H7" i="3"/>
  <c r="B9" i="6" s="1"/>
  <c r="I7" i="3"/>
  <c r="H4"/>
  <c r="I4"/>
  <c r="B3" i="6" s="1"/>
  <c r="B4" s="1"/>
  <c r="H14" i="3"/>
  <c r="B16" i="6" s="1"/>
  <c r="H15" i="3"/>
  <c r="I35" i="4" l="1"/>
  <c r="I40" s="1"/>
  <c r="I39"/>
  <c r="I42"/>
  <c r="I18" i="3"/>
  <c r="B23" i="6" s="1"/>
  <c r="H18" i="3"/>
  <c r="B22" i="6" s="1"/>
  <c r="H19" i="3"/>
  <c r="B24" i="6" s="1"/>
  <c r="I15" i="3"/>
  <c r="B17" i="6" s="1"/>
  <c r="I46" i="4" l="1"/>
  <c r="I37"/>
  <c r="I41" s="1"/>
  <c r="I43"/>
  <c r="I44" l="1"/>
</calcChain>
</file>

<file path=xl/sharedStrings.xml><?xml version="1.0" encoding="utf-8"?>
<sst xmlns="http://schemas.openxmlformats.org/spreadsheetml/2006/main" count="146" uniqueCount="135">
  <si>
    <t>Name:</t>
  </si>
  <si>
    <t>Number of Houses:</t>
  </si>
  <si>
    <t>Dimensions of House:</t>
  </si>
  <si>
    <t xml:space="preserve">Production Year: </t>
  </si>
  <si>
    <t xml:space="preserve">Total Birds Placed: </t>
  </si>
  <si>
    <t>Flock 1</t>
  </si>
  <si>
    <t>Flock 2</t>
  </si>
  <si>
    <t>Flock 3</t>
  </si>
  <si>
    <t>Flock 4</t>
  </si>
  <si>
    <t>Flock 5</t>
  </si>
  <si>
    <t>Flock 6</t>
  </si>
  <si>
    <t>Date Birds Sold:</t>
  </si>
  <si>
    <t>Date Birds Placed:</t>
  </si>
  <si>
    <t>Maximum Bird Capacity per House:</t>
  </si>
  <si>
    <t>Total Birds Sold:</t>
  </si>
  <si>
    <t>To Production</t>
  </si>
  <si>
    <t>Type of Ventilation:</t>
  </si>
  <si>
    <t>Tunnel</t>
  </si>
  <si>
    <t>Standard</t>
  </si>
  <si>
    <t>Other</t>
  </si>
  <si>
    <t>Total Pounds Loaded:</t>
  </si>
  <si>
    <t>Total Pounds Condemned:</t>
  </si>
  <si>
    <t>Total Paid Pounds:</t>
  </si>
  <si>
    <t xml:space="preserve">Average Sale Weight: </t>
  </si>
  <si>
    <t>Grower Pay per Pound ($/lb):</t>
  </si>
  <si>
    <t>Wind Adjusment per Pound ($/lb):</t>
  </si>
  <si>
    <t>Fuel Adjustment per Pound ($/lb):</t>
  </si>
  <si>
    <t>Feed Conversion (Before Condemnation):</t>
  </si>
  <si>
    <t>Total Pay ($/lb):</t>
  </si>
  <si>
    <t>Grower Pay:</t>
  </si>
  <si>
    <t>Other Adjustments per Pound ($/lb):</t>
  </si>
  <si>
    <t>Annual Average</t>
  </si>
  <si>
    <t>Annual Sum</t>
  </si>
  <si>
    <t>Days Barn in Use:</t>
  </si>
  <si>
    <t>Liveability:</t>
  </si>
  <si>
    <t>Lbs Loaded:</t>
  </si>
  <si>
    <t>Lbs Condemned:</t>
  </si>
  <si>
    <t>% Condemned of Lbs Loaded:</t>
  </si>
  <si>
    <t>Lbs Paid:</t>
  </si>
  <si>
    <t>FCR:</t>
  </si>
  <si>
    <t>Avg Sale Weight:</t>
  </si>
  <si>
    <t>Pounds of Litter Sold:</t>
  </si>
  <si>
    <t>Value of Litter ($/lb):</t>
  </si>
  <si>
    <t>Litter Revenue:</t>
  </si>
  <si>
    <t>Total Grower Revenue:</t>
  </si>
  <si>
    <t>Bird Density (Placement/Sq Ft):</t>
  </si>
  <si>
    <t>% of Capacity</t>
  </si>
  <si>
    <t>Revenue</t>
  </si>
  <si>
    <t>Litter Sold:</t>
  </si>
  <si>
    <t>Base Poultry Pay:</t>
  </si>
  <si>
    <t>Fuel Adjustment Pay:</t>
  </si>
  <si>
    <t>Wind Adjustment Pay:</t>
  </si>
  <si>
    <t>Other Adjustment Pay:</t>
  </si>
  <si>
    <t>Total Poultry Pay:</t>
  </si>
  <si>
    <t>Total Revenue:</t>
  </si>
  <si>
    <t>Expenses (Cash and Non-Cash)</t>
  </si>
  <si>
    <t>Other Non-Poultry Revenue:</t>
  </si>
  <si>
    <t>Lease/Rental</t>
  </si>
  <si>
    <r>
      <t>Labor, Management, Family Living (</t>
    </r>
    <r>
      <rPr>
        <i/>
        <sz val="11"/>
        <color theme="1"/>
        <rFont val="Calibri"/>
        <family val="2"/>
        <scheme val="minor"/>
      </rPr>
      <t>Paid and Unpaid</t>
    </r>
    <r>
      <rPr>
        <sz val="11"/>
        <color theme="1"/>
        <rFont val="Calibri"/>
        <family val="2"/>
        <scheme val="minor"/>
      </rPr>
      <t>)</t>
    </r>
  </si>
  <si>
    <t>Interest</t>
  </si>
  <si>
    <t>Depreciation</t>
  </si>
  <si>
    <t>Gravel</t>
  </si>
  <si>
    <t>Chemicals (Insecticide, Rodenticide, Herbicide)</t>
  </si>
  <si>
    <t>Repairs &amp; Maintenance</t>
  </si>
  <si>
    <t>Electricity</t>
  </si>
  <si>
    <t>Natural Gas/Butane/Propane</t>
  </si>
  <si>
    <t>Fuel (Diesel/Gasoline)</t>
  </si>
  <si>
    <t>Assets</t>
  </si>
  <si>
    <t>Beginning of the Year</t>
  </si>
  <si>
    <t>End of the Year</t>
  </si>
  <si>
    <t>Current Assets</t>
  </si>
  <si>
    <t>Birds</t>
  </si>
  <si>
    <t>Total Value</t>
  </si>
  <si>
    <t>Number of Birds</t>
  </si>
  <si>
    <t>Prepaid Expenses</t>
  </si>
  <si>
    <t>Cash (Farm Checking, Savings, Etc.)</t>
  </si>
  <si>
    <t>Miscellaneous</t>
  </si>
  <si>
    <t>Total Current Assets</t>
  </si>
  <si>
    <t>Non-Current Assets</t>
  </si>
  <si>
    <t xml:space="preserve">Machinery </t>
  </si>
  <si>
    <t>Equipment</t>
  </si>
  <si>
    <t>Buildings and Improvement</t>
  </si>
  <si>
    <t>Real Estate</t>
  </si>
  <si>
    <t>Other Non-Current Assets</t>
  </si>
  <si>
    <t>Total Non-Current Assets</t>
  </si>
  <si>
    <t>Total Assets</t>
  </si>
  <si>
    <t>Liabilities</t>
  </si>
  <si>
    <t>Current Liabilities</t>
  </si>
  <si>
    <t>(Accounts/Notes Payable, Accrued Interest/Taxes, etc.)</t>
  </si>
  <si>
    <t>Non-Current Liabilities</t>
  </si>
  <si>
    <t>(Machinery, Real Estate, Livestock, etc.)</t>
  </si>
  <si>
    <t>Total Liabilities</t>
  </si>
  <si>
    <t>Percent of Year in Use:</t>
  </si>
  <si>
    <t>Total Lbs Loaded:</t>
  </si>
  <si>
    <t>Total Lbs Condemned:</t>
  </si>
  <si>
    <t>Total Lbs Paid:</t>
  </si>
  <si>
    <t>Average Birds Placed per Flock:</t>
  </si>
  <si>
    <t>Average Birds Sold per Flock:</t>
  </si>
  <si>
    <t>Total Birds Placed in Year:</t>
  </si>
  <si>
    <t>Total Birds Sold in Year:</t>
  </si>
  <si>
    <t>Birds Placed:</t>
  </si>
  <si>
    <t>Birds Sold:</t>
  </si>
  <si>
    <t>Total Litter Revenue:</t>
  </si>
  <si>
    <t>Average Litter Revenue per Flock:</t>
  </si>
  <si>
    <t>Total Litter Sales (Lbs):</t>
  </si>
  <si>
    <t>Average Litter Sales per Flock (Lbs):</t>
  </si>
  <si>
    <t>Average Grower Revenue per Flock:</t>
  </si>
  <si>
    <t>Total Expenses:</t>
  </si>
  <si>
    <t>Changes in inventories/accounts</t>
  </si>
  <si>
    <t>Other (Supplies, Taxes, Insurance, etc.)</t>
  </si>
  <si>
    <t>Annual Cost per Sold Bird:</t>
  </si>
  <si>
    <t>Total Net Income:</t>
  </si>
  <si>
    <t>Year Average Asset Value:</t>
  </si>
  <si>
    <t>Return on Assets:</t>
  </si>
  <si>
    <t>Average Bird Density (Placement/Sq Ft):</t>
  </si>
  <si>
    <t>Litter Sales (Lbs):</t>
  </si>
  <si>
    <t>To Income Statement</t>
  </si>
  <si>
    <t>To Balance Sheet</t>
  </si>
  <si>
    <t>To Calculations</t>
  </si>
  <si>
    <t>To Statistics</t>
  </si>
  <si>
    <t>Water</t>
  </si>
  <si>
    <t>Annual Cost per Square Foot:</t>
  </si>
  <si>
    <t>Net Income per Square Foot:</t>
  </si>
  <si>
    <t>Producer Information</t>
  </si>
  <si>
    <t>Total Square Footage for All Houses:</t>
  </si>
  <si>
    <t>Spreadsheet developed by Ross Pruitt, Assistant Professor and Extension Economist with the LSU</t>
  </si>
  <si>
    <t>of Arkansas.</t>
  </si>
  <si>
    <t>AgCenter through a grant from the Southern Risk Management Education Center at the University</t>
  </si>
  <si>
    <t>Questions or comments? Email us:</t>
  </si>
  <si>
    <t>rpruitt@agcenter.lsu.edu</t>
  </si>
  <si>
    <t>srmec@uark.edu</t>
  </si>
  <si>
    <t>County/Parish:</t>
  </si>
  <si>
    <t>Annual Revenue per Sold Bird:</t>
  </si>
  <si>
    <t>Annual Net Income per Sold Bird:</t>
  </si>
  <si>
    <t>Annual Revenue per Square Foot:</t>
  </si>
</sst>
</file>

<file path=xl/styles.xml><?xml version="1.0" encoding="utf-8"?>
<styleSheet xmlns="http://schemas.openxmlformats.org/spreadsheetml/2006/main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0"/>
    <numFmt numFmtId="166" formatCode="_(&quot;$&quot;* #,##0.00000_);_(&quot;$&quot;* \(#,##0.00000\);_(&quot;$&quot;* &quot;-&quot;??_);_(@_)"/>
    <numFmt numFmtId="167" formatCode="_(&quot;$&quot;* #,##0.000_);_(&quot;$&quot;* \(#,##0.000\);_(&quot;$&quot;* &quot;-&quot;??_);_(@_)"/>
    <numFmt numFmtId="168" formatCode="0.0%"/>
    <numFmt numFmtId="169" formatCode="0.000000000%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2"/>
      <name val="Times New Roman"/>
      <family val="1"/>
    </font>
    <font>
      <b/>
      <sz val="12"/>
      <name val="Times New Roman"/>
      <family val="1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0" xfId="0"/>
    <xf numFmtId="0" fontId="0" fillId="2" borderId="0" xfId="0" applyFill="1" applyProtection="1">
      <protection locked="0"/>
    </xf>
    <xf numFmtId="164" fontId="0" fillId="2" borderId="0" xfId="1" applyNumberFormat="1" applyFont="1" applyFill="1" applyProtection="1">
      <protection locked="0"/>
    </xf>
    <xf numFmtId="14" fontId="0" fillId="2" borderId="0" xfId="0" applyNumberFormat="1" applyFill="1" applyProtection="1">
      <protection locked="0"/>
    </xf>
    <xf numFmtId="165" fontId="0" fillId="2" borderId="0" xfId="0" applyNumberFormat="1" applyFill="1" applyProtection="1">
      <protection locked="0"/>
    </xf>
    <xf numFmtId="166" fontId="0" fillId="2" borderId="0" xfId="2" applyNumberFormat="1" applyFont="1" applyFill="1" applyProtection="1">
      <protection locked="0"/>
    </xf>
    <xf numFmtId="44" fontId="0" fillId="2" borderId="0" xfId="2" applyFont="1" applyFill="1" applyProtection="1">
      <protection locked="0"/>
    </xf>
    <xf numFmtId="44" fontId="0" fillId="2" borderId="3" xfId="2" applyFont="1" applyFill="1" applyBorder="1" applyProtection="1">
      <protection locked="0"/>
    </xf>
    <xf numFmtId="0" fontId="10" fillId="0" borderId="5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0" fillId="0" borderId="8" xfId="0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8" fillId="0" borderId="5" xfId="0" applyFont="1" applyBorder="1" applyAlignment="1" applyProtection="1">
      <alignment horizontal="center" wrapText="1"/>
    </xf>
    <xf numFmtId="0" fontId="8" fillId="0" borderId="6" xfId="0" applyFont="1" applyBorder="1" applyAlignment="1" applyProtection="1">
      <alignment horizontal="center" wrapText="1"/>
    </xf>
    <xf numFmtId="0" fontId="8" fillId="0" borderId="7" xfId="0" applyFont="1" applyBorder="1" applyAlignment="1" applyProtection="1">
      <alignment horizontal="center" wrapText="1"/>
    </xf>
    <xf numFmtId="0" fontId="8" fillId="0" borderId="11" xfId="0" applyFont="1" applyBorder="1" applyAlignment="1" applyProtection="1">
      <alignment horizontal="center" wrapText="1"/>
    </xf>
    <xf numFmtId="0" fontId="8" fillId="0" borderId="0" xfId="0" applyFont="1" applyBorder="1" applyAlignment="1" applyProtection="1">
      <alignment horizontal="center" wrapText="1"/>
    </xf>
    <xf numFmtId="0" fontId="8" fillId="0" borderId="12" xfId="0" applyFont="1" applyBorder="1" applyAlignment="1" applyProtection="1">
      <alignment horizontal="center" wrapText="1"/>
    </xf>
    <xf numFmtId="0" fontId="8" fillId="0" borderId="8" xfId="0" applyFont="1" applyBorder="1" applyAlignment="1" applyProtection="1">
      <alignment horizontal="center" wrapText="1"/>
    </xf>
    <xf numFmtId="0" fontId="8" fillId="0" borderId="9" xfId="0" applyFont="1" applyBorder="1" applyAlignment="1" applyProtection="1">
      <alignment horizontal="center" wrapText="1"/>
    </xf>
    <xf numFmtId="0" fontId="8" fillId="0" borderId="10" xfId="0" applyFont="1" applyBorder="1" applyAlignment="1" applyProtection="1">
      <alignment horizontal="center" wrapText="1"/>
    </xf>
    <xf numFmtId="0" fontId="11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11" fillId="0" borderId="8" xfId="0" applyFont="1" applyBorder="1" applyAlignment="1">
      <alignment horizontal="center" wrapText="1"/>
    </xf>
    <xf numFmtId="0" fontId="11" fillId="0" borderId="9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0" fillId="3" borderId="0" xfId="0" applyFill="1"/>
    <xf numFmtId="0" fontId="5" fillId="3" borderId="0" xfId="0" applyFont="1" applyFill="1"/>
    <xf numFmtId="0" fontId="6" fillId="3" borderId="0" xfId="0" applyFont="1" applyFill="1"/>
    <xf numFmtId="0" fontId="3" fillId="3" borderId="0" xfId="0" applyFont="1" applyFill="1"/>
    <xf numFmtId="0" fontId="2" fillId="3" borderId="0" xfId="3" applyFill="1" applyAlignment="1" applyProtection="1"/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0" fillId="3" borderId="4" xfId="0" applyFill="1" applyBorder="1"/>
    <xf numFmtId="0" fontId="0" fillId="3" borderId="3" xfId="0" applyFill="1" applyBorder="1"/>
    <xf numFmtId="44" fontId="0" fillId="3" borderId="3" xfId="2" applyFont="1" applyFill="1" applyBorder="1"/>
    <xf numFmtId="44" fontId="0" fillId="3" borderId="0" xfId="2" applyFont="1" applyFill="1"/>
    <xf numFmtId="44" fontId="0" fillId="3" borderId="3" xfId="0" applyNumberFormat="1" applyFill="1" applyBorder="1"/>
    <xf numFmtId="44" fontId="0" fillId="3" borderId="0" xfId="0" applyNumberFormat="1" applyFill="1"/>
    <xf numFmtId="0" fontId="0" fillId="3" borderId="0" xfId="1" applyNumberFormat="1" applyFont="1" applyFill="1"/>
    <xf numFmtId="164" fontId="0" fillId="3" borderId="0" xfId="1" applyNumberFormat="1" applyFont="1" applyFill="1"/>
    <xf numFmtId="10" fontId="0" fillId="3" borderId="0" xfId="4" applyNumberFormat="1" applyFont="1" applyFill="1"/>
    <xf numFmtId="43" fontId="0" fillId="3" borderId="0" xfId="1" applyFont="1" applyFill="1"/>
    <xf numFmtId="167" fontId="0" fillId="3" borderId="0" xfId="2" applyNumberFormat="1" applyFont="1" applyFill="1"/>
    <xf numFmtId="165" fontId="0" fillId="3" borderId="0" xfId="0" applyNumberFormat="1" applyFill="1"/>
    <xf numFmtId="43" fontId="0" fillId="3" borderId="0" xfId="0" applyNumberFormat="1" applyFill="1"/>
    <xf numFmtId="168" fontId="0" fillId="3" borderId="0" xfId="4" applyNumberFormat="1" applyFont="1" applyFill="1"/>
    <xf numFmtId="169" fontId="0" fillId="3" borderId="0" xfId="4" applyNumberFormat="1" applyFont="1" applyFill="1"/>
    <xf numFmtId="10" fontId="0" fillId="3" borderId="0" xfId="0" applyNumberFormat="1" applyFill="1"/>
    <xf numFmtId="164" fontId="0" fillId="3" borderId="0" xfId="0" applyNumberFormat="1" applyFill="1"/>
    <xf numFmtId="0" fontId="7" fillId="3" borderId="0" xfId="0" applyFont="1" applyFill="1"/>
    <xf numFmtId="0" fontId="2" fillId="3" borderId="0" xfId="3" applyFill="1" applyAlignment="1" applyProtection="1">
      <alignment horizontal="center"/>
    </xf>
    <xf numFmtId="0" fontId="0" fillId="3" borderId="0" xfId="2" applyNumberFormat="1" applyFont="1" applyFill="1"/>
    <xf numFmtId="0" fontId="0" fillId="3" borderId="0" xfId="0" applyFill="1" applyAlignment="1">
      <alignment horizontal="center"/>
    </xf>
    <xf numFmtId="14" fontId="0" fillId="3" borderId="0" xfId="0" applyNumberFormat="1" applyFill="1"/>
    <xf numFmtId="0" fontId="0" fillId="3" borderId="0" xfId="0" applyFill="1" applyProtection="1"/>
    <xf numFmtId="0" fontId="3" fillId="3" borderId="0" xfId="0" applyFont="1" applyFill="1" applyProtection="1"/>
    <xf numFmtId="44" fontId="0" fillId="3" borderId="0" xfId="2" applyFont="1" applyFill="1" applyProtection="1"/>
    <xf numFmtId="44" fontId="0" fillId="3" borderId="0" xfId="0" applyNumberFormat="1" applyFill="1" applyProtection="1"/>
    <xf numFmtId="167" fontId="0" fillId="3" borderId="0" xfId="0" applyNumberFormat="1" applyFill="1" applyProtection="1"/>
    <xf numFmtId="10" fontId="0" fillId="3" borderId="0" xfId="4" applyNumberFormat="1" applyFont="1" applyFill="1" applyProtection="1"/>
    <xf numFmtId="0" fontId="10" fillId="3" borderId="5" xfId="0" applyFont="1" applyFill="1" applyBorder="1" applyAlignment="1">
      <alignment horizontal="center" wrapText="1"/>
    </xf>
    <xf numFmtId="0" fontId="10" fillId="3" borderId="6" xfId="0" applyFont="1" applyFill="1" applyBorder="1" applyAlignment="1">
      <alignment horizontal="center" wrapText="1"/>
    </xf>
    <xf numFmtId="0" fontId="10" fillId="3" borderId="7" xfId="0" applyFont="1" applyFill="1" applyBorder="1" applyAlignment="1">
      <alignment horizontal="center" wrapText="1"/>
    </xf>
    <xf numFmtId="0" fontId="10" fillId="3" borderId="8" xfId="0" applyFont="1" applyFill="1" applyBorder="1" applyAlignment="1">
      <alignment horizontal="center" wrapText="1"/>
    </xf>
    <xf numFmtId="0" fontId="10" fillId="3" borderId="9" xfId="0" applyFont="1" applyFill="1" applyBorder="1" applyAlignment="1">
      <alignment horizontal="center" wrapText="1"/>
    </xf>
    <xf numFmtId="0" fontId="10" fillId="3" borderId="10" xfId="0" applyFont="1" applyFill="1" applyBorder="1" applyAlignment="1">
      <alignment horizontal="center" wrapText="1"/>
    </xf>
    <xf numFmtId="0" fontId="9" fillId="3" borderId="5" xfId="0" applyFont="1" applyFill="1" applyBorder="1" applyAlignment="1">
      <alignment horizontal="center" wrapText="1"/>
    </xf>
    <xf numFmtId="0" fontId="9" fillId="3" borderId="6" xfId="0" applyFont="1" applyFill="1" applyBorder="1" applyAlignment="1">
      <alignment horizontal="center" wrapText="1"/>
    </xf>
    <xf numFmtId="0" fontId="9" fillId="3" borderId="7" xfId="0" applyFont="1" applyFill="1" applyBorder="1" applyAlignment="1">
      <alignment horizontal="center" wrapText="1"/>
    </xf>
    <xf numFmtId="0" fontId="9" fillId="3" borderId="8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wrapText="1"/>
    </xf>
    <xf numFmtId="0" fontId="9" fillId="3" borderId="10" xfId="0" applyFont="1" applyFill="1" applyBorder="1" applyAlignment="1">
      <alignment horizontal="center" wrapText="1"/>
    </xf>
    <xf numFmtId="167" fontId="0" fillId="3" borderId="0" xfId="2" applyNumberFormat="1" applyFont="1" applyFill="1" applyProtection="1"/>
  </cellXfs>
  <cellStyles count="5">
    <cellStyle name="Comma" xfId="1" builtinId="3"/>
    <cellStyle name="Currency" xfId="2" builtinId="4"/>
    <cellStyle name="Hyperlink" xfId="3" builtinId="8"/>
    <cellStyle name="Normal" xfId="0" builtinId="0"/>
    <cellStyle name="Percent" xfId="4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19</xdr:row>
      <xdr:rowOff>85725</xdr:rowOff>
    </xdr:from>
    <xdr:to>
      <xdr:col>0</xdr:col>
      <xdr:colOff>1704975</xdr:colOff>
      <xdr:row>26</xdr:row>
      <xdr:rowOff>139700</xdr:rowOff>
    </xdr:to>
    <xdr:pic>
      <xdr:nvPicPr>
        <xdr:cNvPr id="2" name="Picture 1" descr="SRMEC logo (hi-res)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3714750"/>
          <a:ext cx="1533525" cy="1387475"/>
        </a:xfrm>
        <a:prstGeom prst="rect">
          <a:avLst/>
        </a:prstGeom>
      </xdr:spPr>
    </xdr:pic>
    <xdr:clientData/>
  </xdr:twoCellAnchor>
  <xdr:twoCellAnchor editAs="oneCell">
    <xdr:from>
      <xdr:col>0</xdr:col>
      <xdr:colOff>1999869</xdr:colOff>
      <xdr:row>21</xdr:row>
      <xdr:rowOff>76200</xdr:rowOff>
    </xdr:from>
    <xdr:to>
      <xdr:col>2</xdr:col>
      <xdr:colOff>386969</xdr:colOff>
      <xdr:row>26</xdr:row>
      <xdr:rowOff>76200</xdr:rowOff>
    </xdr:to>
    <xdr:pic>
      <xdr:nvPicPr>
        <xdr:cNvPr id="3" name="Picture 2" descr="LSUAC4C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99869" y="4086225"/>
          <a:ext cx="166370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rmec@uark.edu" TargetMode="External"/><Relationship Id="rId1" Type="http://schemas.openxmlformats.org/officeDocument/2006/relationships/hyperlink" Target="mailto:rpruitt@agcenter.lsu.edu?subject=Poultry%20Benchmarking%20Spreadsheet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73"/>
  <sheetViews>
    <sheetView workbookViewId="0">
      <selection activeCell="B10" sqref="B10"/>
    </sheetView>
  </sheetViews>
  <sheetFormatPr defaultRowHeight="15"/>
  <cols>
    <col min="1" max="1" width="33.7109375" style="30" customWidth="1"/>
    <col min="2" max="2" width="15.42578125" style="30" bestFit="1" customWidth="1"/>
    <col min="3" max="4" width="9.140625" style="30"/>
    <col min="5" max="5" width="15.42578125" style="54" bestFit="1" customWidth="1"/>
    <col min="6" max="9" width="9.140625" style="54"/>
    <col min="10" max="10" width="10.42578125" style="30" bestFit="1" customWidth="1"/>
    <col min="11" max="16384" width="9.140625" style="30"/>
  </cols>
  <sheetData>
    <row r="1" spans="1:8">
      <c r="A1" s="9" t="s">
        <v>123</v>
      </c>
      <c r="B1" s="10"/>
      <c r="C1" s="10"/>
      <c r="D1" s="10"/>
      <c r="E1" s="11"/>
    </row>
    <row r="2" spans="1:8" ht="15.75" thickBot="1">
      <c r="A2" s="12"/>
      <c r="B2" s="13"/>
      <c r="C2" s="13"/>
      <c r="D2" s="13"/>
      <c r="E2" s="14"/>
    </row>
    <row r="3" spans="1:8">
      <c r="A3" s="30" t="s">
        <v>0</v>
      </c>
      <c r="B3" s="2"/>
      <c r="H3" s="54" t="s">
        <v>17</v>
      </c>
    </row>
    <row r="4" spans="1:8">
      <c r="A4" s="30" t="s">
        <v>131</v>
      </c>
      <c r="B4" s="2"/>
      <c r="H4" s="54" t="s">
        <v>18</v>
      </c>
    </row>
    <row r="5" spans="1:8">
      <c r="A5" s="30" t="s">
        <v>3</v>
      </c>
      <c r="B5" s="2"/>
      <c r="H5" s="54" t="s">
        <v>19</v>
      </c>
    </row>
    <row r="6" spans="1:8">
      <c r="A6" s="30" t="s">
        <v>1</v>
      </c>
      <c r="B6" s="2"/>
    </row>
    <row r="7" spans="1:8">
      <c r="A7" s="30" t="s">
        <v>2</v>
      </c>
      <c r="B7" s="2"/>
    </row>
    <row r="8" spans="1:8">
      <c r="A8" s="30" t="s">
        <v>124</v>
      </c>
      <c r="B8" s="3"/>
    </row>
    <row r="9" spans="1:8">
      <c r="A9" s="30" t="s">
        <v>13</v>
      </c>
      <c r="B9" s="3"/>
    </row>
    <row r="10" spans="1:8">
      <c r="A10" s="30" t="s">
        <v>16</v>
      </c>
      <c r="B10" s="3"/>
    </row>
    <row r="14" spans="1:8">
      <c r="A14" s="55" t="s">
        <v>15</v>
      </c>
      <c r="B14" s="55"/>
    </row>
    <row r="16" spans="1:8">
      <c r="A16" s="30" t="s">
        <v>125</v>
      </c>
    </row>
    <row r="17" spans="1:9">
      <c r="A17" s="30" t="s">
        <v>127</v>
      </c>
    </row>
    <row r="18" spans="1:9">
      <c r="A18" s="30" t="s">
        <v>126</v>
      </c>
      <c r="H18" s="54">
        <v>2010</v>
      </c>
      <c r="I18" s="54">
        <f>IF(OR(MOD(H18,400)=0,AND(MOD(H18,4)=0,MOD(H18,100)&lt;&gt;0)),366,365)</f>
        <v>365</v>
      </c>
    </row>
    <row r="19" spans="1:9">
      <c r="A19" s="30" t="s">
        <v>128</v>
      </c>
      <c r="B19" s="34" t="s">
        <v>129</v>
      </c>
      <c r="H19" s="54">
        <v>2011</v>
      </c>
      <c r="I19" s="54">
        <f t="shared" ref="I19:I82" si="0">IF(OR(MOD(H19,400)=0,AND(MOD(H19,4)=0,MOD(H19,100)&lt;&gt;0)),366,365)</f>
        <v>365</v>
      </c>
    </row>
    <row r="20" spans="1:9">
      <c r="B20" s="34" t="s">
        <v>130</v>
      </c>
      <c r="H20" s="54">
        <v>2012</v>
      </c>
      <c r="I20" s="54">
        <f t="shared" si="0"/>
        <v>366</v>
      </c>
    </row>
    <row r="21" spans="1:9">
      <c r="H21" s="54">
        <v>2013</v>
      </c>
      <c r="I21" s="54">
        <f t="shared" si="0"/>
        <v>365</v>
      </c>
    </row>
    <row r="22" spans="1:9">
      <c r="H22" s="54">
        <v>2014</v>
      </c>
      <c r="I22" s="54">
        <f t="shared" si="0"/>
        <v>365</v>
      </c>
    </row>
    <row r="23" spans="1:9">
      <c r="H23" s="54">
        <v>2015</v>
      </c>
      <c r="I23" s="54">
        <f t="shared" si="0"/>
        <v>365</v>
      </c>
    </row>
    <row r="24" spans="1:9">
      <c r="H24" s="54">
        <v>2016</v>
      </c>
      <c r="I24" s="54">
        <f t="shared" si="0"/>
        <v>366</v>
      </c>
    </row>
    <row r="25" spans="1:9">
      <c r="H25" s="54">
        <v>2017</v>
      </c>
      <c r="I25" s="54">
        <f t="shared" si="0"/>
        <v>365</v>
      </c>
    </row>
    <row r="26" spans="1:9">
      <c r="H26" s="54">
        <v>2018</v>
      </c>
      <c r="I26" s="54">
        <f t="shared" si="0"/>
        <v>365</v>
      </c>
    </row>
    <row r="27" spans="1:9">
      <c r="H27" s="54">
        <v>2019</v>
      </c>
      <c r="I27" s="54">
        <f t="shared" si="0"/>
        <v>365</v>
      </c>
    </row>
    <row r="28" spans="1:9">
      <c r="H28" s="54">
        <v>2020</v>
      </c>
      <c r="I28" s="54">
        <f t="shared" si="0"/>
        <v>366</v>
      </c>
    </row>
    <row r="29" spans="1:9">
      <c r="H29" s="54">
        <v>2021</v>
      </c>
      <c r="I29" s="54">
        <f t="shared" si="0"/>
        <v>365</v>
      </c>
    </row>
    <row r="30" spans="1:9">
      <c r="H30" s="54">
        <v>2022</v>
      </c>
      <c r="I30" s="54">
        <f t="shared" si="0"/>
        <v>365</v>
      </c>
    </row>
    <row r="31" spans="1:9">
      <c r="H31" s="54">
        <v>2023</v>
      </c>
      <c r="I31" s="54">
        <f t="shared" si="0"/>
        <v>365</v>
      </c>
    </row>
    <row r="32" spans="1:9">
      <c r="H32" s="54">
        <v>2024</v>
      </c>
      <c r="I32" s="54">
        <f t="shared" si="0"/>
        <v>366</v>
      </c>
    </row>
    <row r="33" spans="8:9">
      <c r="H33" s="54">
        <v>2025</v>
      </c>
      <c r="I33" s="54">
        <f t="shared" si="0"/>
        <v>365</v>
      </c>
    </row>
    <row r="34" spans="8:9">
      <c r="H34" s="54">
        <v>2026</v>
      </c>
      <c r="I34" s="54">
        <f t="shared" si="0"/>
        <v>365</v>
      </c>
    </row>
    <row r="35" spans="8:9">
      <c r="H35" s="54">
        <v>2027</v>
      </c>
      <c r="I35" s="54">
        <f t="shared" si="0"/>
        <v>365</v>
      </c>
    </row>
    <row r="36" spans="8:9">
      <c r="H36" s="54">
        <v>2028</v>
      </c>
      <c r="I36" s="54">
        <f t="shared" si="0"/>
        <v>366</v>
      </c>
    </row>
    <row r="37" spans="8:9">
      <c r="H37" s="54">
        <v>2029</v>
      </c>
      <c r="I37" s="54">
        <f t="shared" si="0"/>
        <v>365</v>
      </c>
    </row>
    <row r="38" spans="8:9">
      <c r="H38" s="54">
        <v>2030</v>
      </c>
      <c r="I38" s="54">
        <f t="shared" si="0"/>
        <v>365</v>
      </c>
    </row>
    <row r="39" spans="8:9">
      <c r="H39" s="54">
        <v>2031</v>
      </c>
      <c r="I39" s="54">
        <f t="shared" si="0"/>
        <v>365</v>
      </c>
    </row>
    <row r="40" spans="8:9">
      <c r="H40" s="54">
        <v>2032</v>
      </c>
      <c r="I40" s="54">
        <f t="shared" si="0"/>
        <v>366</v>
      </c>
    </row>
    <row r="41" spans="8:9">
      <c r="H41" s="54">
        <v>2033</v>
      </c>
      <c r="I41" s="54">
        <f t="shared" si="0"/>
        <v>365</v>
      </c>
    </row>
    <row r="42" spans="8:9">
      <c r="H42" s="54">
        <v>2034</v>
      </c>
      <c r="I42" s="54">
        <f t="shared" si="0"/>
        <v>365</v>
      </c>
    </row>
    <row r="43" spans="8:9">
      <c r="H43" s="54">
        <v>2035</v>
      </c>
      <c r="I43" s="54">
        <f t="shared" si="0"/>
        <v>365</v>
      </c>
    </row>
    <row r="44" spans="8:9">
      <c r="H44" s="54">
        <v>2036</v>
      </c>
      <c r="I44" s="54">
        <f t="shared" si="0"/>
        <v>366</v>
      </c>
    </row>
    <row r="45" spans="8:9">
      <c r="H45" s="54">
        <v>2037</v>
      </c>
      <c r="I45" s="54">
        <f t="shared" si="0"/>
        <v>365</v>
      </c>
    </row>
    <row r="46" spans="8:9">
      <c r="H46" s="54">
        <v>2038</v>
      </c>
      <c r="I46" s="54">
        <f t="shared" si="0"/>
        <v>365</v>
      </c>
    </row>
    <row r="47" spans="8:9">
      <c r="H47" s="54">
        <v>2039</v>
      </c>
      <c r="I47" s="54">
        <f t="shared" si="0"/>
        <v>365</v>
      </c>
    </row>
    <row r="48" spans="8:9">
      <c r="H48" s="54">
        <v>2040</v>
      </c>
      <c r="I48" s="54">
        <f t="shared" si="0"/>
        <v>366</v>
      </c>
    </row>
    <row r="49" spans="8:9">
      <c r="H49" s="54">
        <v>2041</v>
      </c>
      <c r="I49" s="54">
        <f t="shared" si="0"/>
        <v>365</v>
      </c>
    </row>
    <row r="50" spans="8:9">
      <c r="H50" s="54">
        <v>2042</v>
      </c>
      <c r="I50" s="54">
        <f t="shared" si="0"/>
        <v>365</v>
      </c>
    </row>
    <row r="51" spans="8:9">
      <c r="H51" s="54">
        <v>2043</v>
      </c>
      <c r="I51" s="54">
        <f t="shared" si="0"/>
        <v>365</v>
      </c>
    </row>
    <row r="52" spans="8:9">
      <c r="H52" s="54">
        <v>2044</v>
      </c>
      <c r="I52" s="54">
        <f t="shared" si="0"/>
        <v>366</v>
      </c>
    </row>
    <row r="53" spans="8:9">
      <c r="H53" s="54">
        <v>2045</v>
      </c>
      <c r="I53" s="54">
        <f t="shared" si="0"/>
        <v>365</v>
      </c>
    </row>
    <row r="54" spans="8:9">
      <c r="H54" s="54">
        <v>2046</v>
      </c>
      <c r="I54" s="54">
        <f t="shared" si="0"/>
        <v>365</v>
      </c>
    </row>
    <row r="55" spans="8:9">
      <c r="H55" s="54">
        <v>2047</v>
      </c>
      <c r="I55" s="54">
        <f t="shared" si="0"/>
        <v>365</v>
      </c>
    </row>
    <row r="56" spans="8:9">
      <c r="H56" s="54">
        <v>2048</v>
      </c>
      <c r="I56" s="54">
        <f t="shared" si="0"/>
        <v>366</v>
      </c>
    </row>
    <row r="57" spans="8:9">
      <c r="H57" s="54">
        <v>2049</v>
      </c>
      <c r="I57" s="54">
        <f t="shared" si="0"/>
        <v>365</v>
      </c>
    </row>
    <row r="58" spans="8:9">
      <c r="H58" s="54">
        <v>2050</v>
      </c>
      <c r="I58" s="54">
        <f t="shared" si="0"/>
        <v>365</v>
      </c>
    </row>
    <row r="59" spans="8:9">
      <c r="H59" s="54">
        <v>2051</v>
      </c>
      <c r="I59" s="54">
        <f t="shared" si="0"/>
        <v>365</v>
      </c>
    </row>
    <row r="60" spans="8:9">
      <c r="H60" s="54">
        <v>2052</v>
      </c>
      <c r="I60" s="54">
        <f t="shared" si="0"/>
        <v>366</v>
      </c>
    </row>
    <row r="61" spans="8:9">
      <c r="H61" s="54">
        <v>2053</v>
      </c>
      <c r="I61" s="54">
        <f t="shared" si="0"/>
        <v>365</v>
      </c>
    </row>
    <row r="62" spans="8:9">
      <c r="H62" s="54">
        <v>2054</v>
      </c>
      <c r="I62" s="54">
        <f t="shared" si="0"/>
        <v>365</v>
      </c>
    </row>
    <row r="63" spans="8:9">
      <c r="H63" s="54">
        <v>2055</v>
      </c>
      <c r="I63" s="54">
        <f t="shared" si="0"/>
        <v>365</v>
      </c>
    </row>
    <row r="64" spans="8:9">
      <c r="H64" s="54">
        <v>2056</v>
      </c>
      <c r="I64" s="54">
        <f t="shared" si="0"/>
        <v>366</v>
      </c>
    </row>
    <row r="65" spans="8:9">
      <c r="H65" s="54">
        <v>2057</v>
      </c>
      <c r="I65" s="54">
        <f t="shared" si="0"/>
        <v>365</v>
      </c>
    </row>
    <row r="66" spans="8:9">
      <c r="H66" s="54">
        <v>2058</v>
      </c>
      <c r="I66" s="54">
        <f t="shared" si="0"/>
        <v>365</v>
      </c>
    </row>
    <row r="67" spans="8:9">
      <c r="H67" s="54">
        <v>2059</v>
      </c>
      <c r="I67" s="54">
        <f t="shared" si="0"/>
        <v>365</v>
      </c>
    </row>
    <row r="68" spans="8:9">
      <c r="H68" s="54">
        <v>2060</v>
      </c>
      <c r="I68" s="54">
        <f t="shared" si="0"/>
        <v>366</v>
      </c>
    </row>
    <row r="69" spans="8:9">
      <c r="H69" s="54">
        <v>2061</v>
      </c>
      <c r="I69" s="54">
        <f t="shared" si="0"/>
        <v>365</v>
      </c>
    </row>
    <row r="70" spans="8:9">
      <c r="H70" s="54">
        <v>2062</v>
      </c>
      <c r="I70" s="54">
        <f t="shared" si="0"/>
        <v>365</v>
      </c>
    </row>
    <row r="71" spans="8:9">
      <c r="H71" s="54">
        <v>2063</v>
      </c>
      <c r="I71" s="54">
        <f t="shared" si="0"/>
        <v>365</v>
      </c>
    </row>
    <row r="72" spans="8:9">
      <c r="H72" s="54">
        <v>2064</v>
      </c>
      <c r="I72" s="54">
        <f t="shared" si="0"/>
        <v>366</v>
      </c>
    </row>
    <row r="73" spans="8:9">
      <c r="H73" s="54">
        <v>2065</v>
      </c>
      <c r="I73" s="54">
        <f t="shared" si="0"/>
        <v>365</v>
      </c>
    </row>
    <row r="74" spans="8:9">
      <c r="H74" s="54">
        <v>2066</v>
      </c>
      <c r="I74" s="54">
        <f t="shared" si="0"/>
        <v>365</v>
      </c>
    </row>
    <row r="75" spans="8:9">
      <c r="H75" s="54">
        <v>2067</v>
      </c>
      <c r="I75" s="54">
        <f t="shared" si="0"/>
        <v>365</v>
      </c>
    </row>
    <row r="76" spans="8:9">
      <c r="H76" s="54">
        <v>2068</v>
      </c>
      <c r="I76" s="54">
        <f t="shared" si="0"/>
        <v>366</v>
      </c>
    </row>
    <row r="77" spans="8:9">
      <c r="H77" s="54">
        <v>2069</v>
      </c>
      <c r="I77" s="54">
        <f t="shared" si="0"/>
        <v>365</v>
      </c>
    </row>
    <row r="78" spans="8:9">
      <c r="H78" s="54">
        <v>2070</v>
      </c>
      <c r="I78" s="54">
        <f t="shared" si="0"/>
        <v>365</v>
      </c>
    </row>
    <row r="79" spans="8:9">
      <c r="H79" s="54">
        <v>2071</v>
      </c>
      <c r="I79" s="54">
        <f t="shared" si="0"/>
        <v>365</v>
      </c>
    </row>
    <row r="80" spans="8:9">
      <c r="H80" s="54">
        <v>2072</v>
      </c>
      <c r="I80" s="54">
        <f t="shared" si="0"/>
        <v>366</v>
      </c>
    </row>
    <row r="81" spans="8:9">
      <c r="H81" s="54">
        <v>2073</v>
      </c>
      <c r="I81" s="54">
        <f t="shared" si="0"/>
        <v>365</v>
      </c>
    </row>
    <row r="82" spans="8:9">
      <c r="H82" s="54">
        <v>2074</v>
      </c>
      <c r="I82" s="54">
        <f t="shared" si="0"/>
        <v>365</v>
      </c>
    </row>
    <row r="83" spans="8:9">
      <c r="H83" s="54">
        <v>2075</v>
      </c>
      <c r="I83" s="54">
        <f t="shared" ref="I83:I146" si="1">IF(OR(MOD(H83,400)=0,AND(MOD(H83,4)=0,MOD(H83,100)&lt;&gt;0)),366,365)</f>
        <v>365</v>
      </c>
    </row>
    <row r="84" spans="8:9">
      <c r="H84" s="54">
        <v>2076</v>
      </c>
      <c r="I84" s="54">
        <f t="shared" si="1"/>
        <v>366</v>
      </c>
    </row>
    <row r="85" spans="8:9">
      <c r="H85" s="54">
        <v>2077</v>
      </c>
      <c r="I85" s="54">
        <f t="shared" si="1"/>
        <v>365</v>
      </c>
    </row>
    <row r="86" spans="8:9">
      <c r="H86" s="54">
        <v>2078</v>
      </c>
      <c r="I86" s="54">
        <f t="shared" si="1"/>
        <v>365</v>
      </c>
    </row>
    <row r="87" spans="8:9">
      <c r="H87" s="54">
        <v>2079</v>
      </c>
      <c r="I87" s="54">
        <f t="shared" si="1"/>
        <v>365</v>
      </c>
    </row>
    <row r="88" spans="8:9">
      <c r="H88" s="54">
        <v>2080</v>
      </c>
      <c r="I88" s="54">
        <f t="shared" si="1"/>
        <v>366</v>
      </c>
    </row>
    <row r="89" spans="8:9">
      <c r="H89" s="54">
        <v>2081</v>
      </c>
      <c r="I89" s="54">
        <f t="shared" si="1"/>
        <v>365</v>
      </c>
    </row>
    <row r="90" spans="8:9">
      <c r="H90" s="54">
        <v>2082</v>
      </c>
      <c r="I90" s="54">
        <f t="shared" si="1"/>
        <v>365</v>
      </c>
    </row>
    <row r="91" spans="8:9">
      <c r="H91" s="54">
        <v>2083</v>
      </c>
      <c r="I91" s="54">
        <f t="shared" si="1"/>
        <v>365</v>
      </c>
    </row>
    <row r="92" spans="8:9">
      <c r="H92" s="54">
        <v>2084</v>
      </c>
      <c r="I92" s="54">
        <f t="shared" si="1"/>
        <v>366</v>
      </c>
    </row>
    <row r="93" spans="8:9">
      <c r="H93" s="54">
        <v>2085</v>
      </c>
      <c r="I93" s="54">
        <f t="shared" si="1"/>
        <v>365</v>
      </c>
    </row>
    <row r="94" spans="8:9">
      <c r="H94" s="54">
        <v>2086</v>
      </c>
      <c r="I94" s="54">
        <f t="shared" si="1"/>
        <v>365</v>
      </c>
    </row>
    <row r="95" spans="8:9">
      <c r="H95" s="54">
        <v>2087</v>
      </c>
      <c r="I95" s="54">
        <f t="shared" si="1"/>
        <v>365</v>
      </c>
    </row>
    <row r="96" spans="8:9">
      <c r="H96" s="54">
        <v>2088</v>
      </c>
      <c r="I96" s="54">
        <f t="shared" si="1"/>
        <v>366</v>
      </c>
    </row>
    <row r="97" spans="8:9">
      <c r="H97" s="54">
        <v>2089</v>
      </c>
      <c r="I97" s="54">
        <f t="shared" si="1"/>
        <v>365</v>
      </c>
    </row>
    <row r="98" spans="8:9">
      <c r="H98" s="54">
        <v>2090</v>
      </c>
      <c r="I98" s="54">
        <f t="shared" si="1"/>
        <v>365</v>
      </c>
    </row>
    <row r="99" spans="8:9">
      <c r="H99" s="54">
        <v>2091</v>
      </c>
      <c r="I99" s="54">
        <f t="shared" si="1"/>
        <v>365</v>
      </c>
    </row>
    <row r="100" spans="8:9">
      <c r="H100" s="54">
        <v>2092</v>
      </c>
      <c r="I100" s="54">
        <f t="shared" si="1"/>
        <v>366</v>
      </c>
    </row>
    <row r="101" spans="8:9">
      <c r="H101" s="54">
        <v>2093</v>
      </c>
      <c r="I101" s="54">
        <f t="shared" si="1"/>
        <v>365</v>
      </c>
    </row>
    <row r="102" spans="8:9">
      <c r="H102" s="54">
        <v>2094</v>
      </c>
      <c r="I102" s="54">
        <f t="shared" si="1"/>
        <v>365</v>
      </c>
    </row>
    <row r="103" spans="8:9">
      <c r="H103" s="54">
        <v>2095</v>
      </c>
      <c r="I103" s="54">
        <f t="shared" si="1"/>
        <v>365</v>
      </c>
    </row>
    <row r="104" spans="8:9">
      <c r="H104" s="54">
        <v>2096</v>
      </c>
      <c r="I104" s="54">
        <f t="shared" si="1"/>
        <v>366</v>
      </c>
    </row>
    <row r="105" spans="8:9">
      <c r="H105" s="54">
        <v>2097</v>
      </c>
      <c r="I105" s="54">
        <f t="shared" si="1"/>
        <v>365</v>
      </c>
    </row>
    <row r="106" spans="8:9">
      <c r="H106" s="54">
        <v>2098</v>
      </c>
      <c r="I106" s="54">
        <f t="shared" si="1"/>
        <v>365</v>
      </c>
    </row>
    <row r="107" spans="8:9">
      <c r="H107" s="54">
        <v>2099</v>
      </c>
      <c r="I107" s="54">
        <f t="shared" si="1"/>
        <v>365</v>
      </c>
    </row>
    <row r="108" spans="8:9">
      <c r="H108" s="54">
        <v>2100</v>
      </c>
      <c r="I108" s="54">
        <f t="shared" si="1"/>
        <v>365</v>
      </c>
    </row>
    <row r="109" spans="8:9">
      <c r="H109" s="54">
        <v>2101</v>
      </c>
      <c r="I109" s="54">
        <f t="shared" si="1"/>
        <v>365</v>
      </c>
    </row>
    <row r="110" spans="8:9">
      <c r="H110" s="54">
        <v>2102</v>
      </c>
      <c r="I110" s="54">
        <f t="shared" si="1"/>
        <v>365</v>
      </c>
    </row>
    <row r="111" spans="8:9">
      <c r="H111" s="54">
        <v>2103</v>
      </c>
      <c r="I111" s="54">
        <f t="shared" si="1"/>
        <v>365</v>
      </c>
    </row>
    <row r="112" spans="8:9">
      <c r="H112" s="54">
        <v>2104</v>
      </c>
      <c r="I112" s="54">
        <f t="shared" si="1"/>
        <v>366</v>
      </c>
    </row>
    <row r="113" spans="8:9">
      <c r="H113" s="54">
        <v>2105</v>
      </c>
      <c r="I113" s="54">
        <f t="shared" si="1"/>
        <v>365</v>
      </c>
    </row>
    <row r="114" spans="8:9">
      <c r="H114" s="54">
        <v>2106</v>
      </c>
      <c r="I114" s="54">
        <f t="shared" si="1"/>
        <v>365</v>
      </c>
    </row>
    <row r="115" spans="8:9">
      <c r="H115" s="54">
        <v>2107</v>
      </c>
      <c r="I115" s="54">
        <f t="shared" si="1"/>
        <v>365</v>
      </c>
    </row>
    <row r="116" spans="8:9">
      <c r="H116" s="54">
        <v>2108</v>
      </c>
      <c r="I116" s="54">
        <f t="shared" si="1"/>
        <v>366</v>
      </c>
    </row>
    <row r="117" spans="8:9">
      <c r="H117" s="54">
        <v>2109</v>
      </c>
      <c r="I117" s="54">
        <f t="shared" si="1"/>
        <v>365</v>
      </c>
    </row>
    <row r="118" spans="8:9">
      <c r="H118" s="54">
        <v>2110</v>
      </c>
      <c r="I118" s="54">
        <f t="shared" si="1"/>
        <v>365</v>
      </c>
    </row>
    <row r="119" spans="8:9">
      <c r="H119" s="54">
        <v>2111</v>
      </c>
      <c r="I119" s="54">
        <f t="shared" si="1"/>
        <v>365</v>
      </c>
    </row>
    <row r="120" spans="8:9">
      <c r="H120" s="54">
        <v>2112</v>
      </c>
      <c r="I120" s="54">
        <f t="shared" si="1"/>
        <v>366</v>
      </c>
    </row>
    <row r="121" spans="8:9">
      <c r="H121" s="54">
        <v>2113</v>
      </c>
      <c r="I121" s="54">
        <f t="shared" si="1"/>
        <v>365</v>
      </c>
    </row>
    <row r="122" spans="8:9">
      <c r="H122" s="54">
        <v>2114</v>
      </c>
      <c r="I122" s="54">
        <f t="shared" si="1"/>
        <v>365</v>
      </c>
    </row>
    <row r="123" spans="8:9">
      <c r="H123" s="54">
        <v>2115</v>
      </c>
      <c r="I123" s="54">
        <f t="shared" si="1"/>
        <v>365</v>
      </c>
    </row>
    <row r="124" spans="8:9">
      <c r="H124" s="54">
        <v>2116</v>
      </c>
      <c r="I124" s="54">
        <f t="shared" si="1"/>
        <v>366</v>
      </c>
    </row>
    <row r="125" spans="8:9">
      <c r="H125" s="54">
        <v>2117</v>
      </c>
      <c r="I125" s="54">
        <f t="shared" si="1"/>
        <v>365</v>
      </c>
    </row>
    <row r="126" spans="8:9">
      <c r="H126" s="54">
        <v>2118</v>
      </c>
      <c r="I126" s="54">
        <f t="shared" si="1"/>
        <v>365</v>
      </c>
    </row>
    <row r="127" spans="8:9">
      <c r="H127" s="54">
        <v>2119</v>
      </c>
      <c r="I127" s="54">
        <f t="shared" si="1"/>
        <v>365</v>
      </c>
    </row>
    <row r="128" spans="8:9">
      <c r="H128" s="54">
        <v>2120</v>
      </c>
      <c r="I128" s="54">
        <f t="shared" si="1"/>
        <v>366</v>
      </c>
    </row>
    <row r="129" spans="8:9">
      <c r="H129" s="54">
        <v>2121</v>
      </c>
      <c r="I129" s="54">
        <f t="shared" si="1"/>
        <v>365</v>
      </c>
    </row>
    <row r="130" spans="8:9">
      <c r="H130" s="54">
        <v>2122</v>
      </c>
      <c r="I130" s="54">
        <f t="shared" si="1"/>
        <v>365</v>
      </c>
    </row>
    <row r="131" spans="8:9">
      <c r="H131" s="54">
        <v>2123</v>
      </c>
      <c r="I131" s="54">
        <f t="shared" si="1"/>
        <v>365</v>
      </c>
    </row>
    <row r="132" spans="8:9">
      <c r="H132" s="54">
        <v>2124</v>
      </c>
      <c r="I132" s="54">
        <f t="shared" si="1"/>
        <v>366</v>
      </c>
    </row>
    <row r="133" spans="8:9">
      <c r="H133" s="54">
        <v>2125</v>
      </c>
      <c r="I133" s="54">
        <f t="shared" si="1"/>
        <v>365</v>
      </c>
    </row>
    <row r="134" spans="8:9">
      <c r="H134" s="54">
        <v>2126</v>
      </c>
      <c r="I134" s="54">
        <f t="shared" si="1"/>
        <v>365</v>
      </c>
    </row>
    <row r="135" spans="8:9">
      <c r="H135" s="54">
        <v>2127</v>
      </c>
      <c r="I135" s="54">
        <f t="shared" si="1"/>
        <v>365</v>
      </c>
    </row>
    <row r="136" spans="8:9">
      <c r="H136" s="54">
        <v>2128</v>
      </c>
      <c r="I136" s="54">
        <f t="shared" si="1"/>
        <v>366</v>
      </c>
    </row>
    <row r="137" spans="8:9">
      <c r="H137" s="54">
        <v>2129</v>
      </c>
      <c r="I137" s="54">
        <f t="shared" si="1"/>
        <v>365</v>
      </c>
    </row>
    <row r="138" spans="8:9">
      <c r="H138" s="54">
        <v>2130</v>
      </c>
      <c r="I138" s="54">
        <f t="shared" si="1"/>
        <v>365</v>
      </c>
    </row>
    <row r="139" spans="8:9">
      <c r="H139" s="54">
        <v>2131</v>
      </c>
      <c r="I139" s="54">
        <f t="shared" si="1"/>
        <v>365</v>
      </c>
    </row>
    <row r="140" spans="8:9">
      <c r="H140" s="54">
        <v>2132</v>
      </c>
      <c r="I140" s="54">
        <f t="shared" si="1"/>
        <v>366</v>
      </c>
    </row>
    <row r="141" spans="8:9">
      <c r="H141" s="54">
        <v>2133</v>
      </c>
      <c r="I141" s="54">
        <f t="shared" si="1"/>
        <v>365</v>
      </c>
    </row>
    <row r="142" spans="8:9">
      <c r="H142" s="54">
        <v>2134</v>
      </c>
      <c r="I142" s="54">
        <f t="shared" si="1"/>
        <v>365</v>
      </c>
    </row>
    <row r="143" spans="8:9">
      <c r="H143" s="54">
        <v>2135</v>
      </c>
      <c r="I143" s="54">
        <f t="shared" si="1"/>
        <v>365</v>
      </c>
    </row>
    <row r="144" spans="8:9">
      <c r="H144" s="54">
        <v>2136</v>
      </c>
      <c r="I144" s="54">
        <f t="shared" si="1"/>
        <v>366</v>
      </c>
    </row>
    <row r="145" spans="8:9">
      <c r="H145" s="54">
        <v>2137</v>
      </c>
      <c r="I145" s="54">
        <f t="shared" si="1"/>
        <v>365</v>
      </c>
    </row>
    <row r="146" spans="8:9">
      <c r="H146" s="54">
        <v>2138</v>
      </c>
      <c r="I146" s="54">
        <f t="shared" si="1"/>
        <v>365</v>
      </c>
    </row>
    <row r="147" spans="8:9">
      <c r="H147" s="54">
        <v>2139</v>
      </c>
      <c r="I147" s="54">
        <f t="shared" ref="I147:I210" si="2">IF(OR(MOD(H147,400)=0,AND(MOD(H147,4)=0,MOD(H147,100)&lt;&gt;0)),366,365)</f>
        <v>365</v>
      </c>
    </row>
    <row r="148" spans="8:9">
      <c r="H148" s="54">
        <v>2140</v>
      </c>
      <c r="I148" s="54">
        <f t="shared" si="2"/>
        <v>366</v>
      </c>
    </row>
    <row r="149" spans="8:9">
      <c r="H149" s="54">
        <v>2141</v>
      </c>
      <c r="I149" s="54">
        <f t="shared" si="2"/>
        <v>365</v>
      </c>
    </row>
    <row r="150" spans="8:9">
      <c r="H150" s="54">
        <v>2142</v>
      </c>
      <c r="I150" s="54">
        <f t="shared" si="2"/>
        <v>365</v>
      </c>
    </row>
    <row r="151" spans="8:9">
      <c r="H151" s="54">
        <v>2143</v>
      </c>
      <c r="I151" s="54">
        <f t="shared" si="2"/>
        <v>365</v>
      </c>
    </row>
    <row r="152" spans="8:9">
      <c r="H152" s="54">
        <v>2144</v>
      </c>
      <c r="I152" s="54">
        <f t="shared" si="2"/>
        <v>366</v>
      </c>
    </row>
    <row r="153" spans="8:9">
      <c r="H153" s="54">
        <v>2145</v>
      </c>
      <c r="I153" s="54">
        <f t="shared" si="2"/>
        <v>365</v>
      </c>
    </row>
    <row r="154" spans="8:9">
      <c r="H154" s="54">
        <v>2146</v>
      </c>
      <c r="I154" s="54">
        <f t="shared" si="2"/>
        <v>365</v>
      </c>
    </row>
    <row r="155" spans="8:9">
      <c r="H155" s="54">
        <v>2147</v>
      </c>
      <c r="I155" s="54">
        <f t="shared" si="2"/>
        <v>365</v>
      </c>
    </row>
    <row r="156" spans="8:9">
      <c r="H156" s="54">
        <v>2148</v>
      </c>
      <c r="I156" s="54">
        <f t="shared" si="2"/>
        <v>366</v>
      </c>
    </row>
    <row r="157" spans="8:9">
      <c r="H157" s="54">
        <v>2149</v>
      </c>
      <c r="I157" s="54">
        <f t="shared" si="2"/>
        <v>365</v>
      </c>
    </row>
    <row r="158" spans="8:9">
      <c r="H158" s="54">
        <v>2150</v>
      </c>
      <c r="I158" s="54">
        <f t="shared" si="2"/>
        <v>365</v>
      </c>
    </row>
    <row r="159" spans="8:9">
      <c r="H159" s="54">
        <v>2151</v>
      </c>
      <c r="I159" s="54">
        <f t="shared" si="2"/>
        <v>365</v>
      </c>
    </row>
    <row r="160" spans="8:9">
      <c r="H160" s="54">
        <v>2152</v>
      </c>
      <c r="I160" s="54">
        <f t="shared" si="2"/>
        <v>366</v>
      </c>
    </row>
    <row r="161" spans="8:9">
      <c r="H161" s="54">
        <v>2153</v>
      </c>
      <c r="I161" s="54">
        <f t="shared" si="2"/>
        <v>365</v>
      </c>
    </row>
    <row r="162" spans="8:9">
      <c r="H162" s="54">
        <v>2154</v>
      </c>
      <c r="I162" s="54">
        <f t="shared" si="2"/>
        <v>365</v>
      </c>
    </row>
    <row r="163" spans="8:9">
      <c r="H163" s="54">
        <v>2155</v>
      </c>
      <c r="I163" s="54">
        <f t="shared" si="2"/>
        <v>365</v>
      </c>
    </row>
    <row r="164" spans="8:9">
      <c r="H164" s="54">
        <v>2156</v>
      </c>
      <c r="I164" s="54">
        <f t="shared" si="2"/>
        <v>366</v>
      </c>
    </row>
    <row r="165" spans="8:9">
      <c r="H165" s="54">
        <v>2157</v>
      </c>
      <c r="I165" s="54">
        <f t="shared" si="2"/>
        <v>365</v>
      </c>
    </row>
    <row r="166" spans="8:9">
      <c r="H166" s="54">
        <v>2158</v>
      </c>
      <c r="I166" s="54">
        <f t="shared" si="2"/>
        <v>365</v>
      </c>
    </row>
    <row r="167" spans="8:9">
      <c r="H167" s="54">
        <v>2159</v>
      </c>
      <c r="I167" s="54">
        <f t="shared" si="2"/>
        <v>365</v>
      </c>
    </row>
    <row r="168" spans="8:9">
      <c r="H168" s="54">
        <v>2160</v>
      </c>
      <c r="I168" s="54">
        <f t="shared" si="2"/>
        <v>366</v>
      </c>
    </row>
    <row r="169" spans="8:9">
      <c r="H169" s="54">
        <v>2161</v>
      </c>
      <c r="I169" s="54">
        <f t="shared" si="2"/>
        <v>365</v>
      </c>
    </row>
    <row r="170" spans="8:9">
      <c r="H170" s="54">
        <v>2162</v>
      </c>
      <c r="I170" s="54">
        <f t="shared" si="2"/>
        <v>365</v>
      </c>
    </row>
    <row r="171" spans="8:9">
      <c r="H171" s="54">
        <v>2163</v>
      </c>
      <c r="I171" s="54">
        <f t="shared" si="2"/>
        <v>365</v>
      </c>
    </row>
    <row r="172" spans="8:9">
      <c r="H172" s="54">
        <v>2164</v>
      </c>
      <c r="I172" s="54">
        <f t="shared" si="2"/>
        <v>366</v>
      </c>
    </row>
    <row r="173" spans="8:9">
      <c r="H173" s="54">
        <v>2165</v>
      </c>
      <c r="I173" s="54">
        <f t="shared" si="2"/>
        <v>365</v>
      </c>
    </row>
    <row r="174" spans="8:9">
      <c r="H174" s="54">
        <v>2166</v>
      </c>
      <c r="I174" s="54">
        <f t="shared" si="2"/>
        <v>365</v>
      </c>
    </row>
    <row r="175" spans="8:9">
      <c r="H175" s="54">
        <v>2167</v>
      </c>
      <c r="I175" s="54">
        <f t="shared" si="2"/>
        <v>365</v>
      </c>
    </row>
    <row r="176" spans="8:9">
      <c r="H176" s="54">
        <v>2168</v>
      </c>
      <c r="I176" s="54">
        <f t="shared" si="2"/>
        <v>366</v>
      </c>
    </row>
    <row r="177" spans="8:9">
      <c r="H177" s="54">
        <v>2169</v>
      </c>
      <c r="I177" s="54">
        <f t="shared" si="2"/>
        <v>365</v>
      </c>
    </row>
    <row r="178" spans="8:9">
      <c r="H178" s="54">
        <v>2170</v>
      </c>
      <c r="I178" s="54">
        <f t="shared" si="2"/>
        <v>365</v>
      </c>
    </row>
    <row r="179" spans="8:9">
      <c r="H179" s="54">
        <v>2171</v>
      </c>
      <c r="I179" s="54">
        <f t="shared" si="2"/>
        <v>365</v>
      </c>
    </row>
    <row r="180" spans="8:9">
      <c r="H180" s="54">
        <v>2172</v>
      </c>
      <c r="I180" s="54">
        <f t="shared" si="2"/>
        <v>366</v>
      </c>
    </row>
    <row r="181" spans="8:9">
      <c r="H181" s="54">
        <v>2173</v>
      </c>
      <c r="I181" s="54">
        <f t="shared" si="2"/>
        <v>365</v>
      </c>
    </row>
    <row r="182" spans="8:9">
      <c r="H182" s="54">
        <v>2174</v>
      </c>
      <c r="I182" s="54">
        <f t="shared" si="2"/>
        <v>365</v>
      </c>
    </row>
    <row r="183" spans="8:9">
      <c r="H183" s="54">
        <v>2175</v>
      </c>
      <c r="I183" s="54">
        <f t="shared" si="2"/>
        <v>365</v>
      </c>
    </row>
    <row r="184" spans="8:9">
      <c r="H184" s="54">
        <v>2176</v>
      </c>
      <c r="I184" s="54">
        <f t="shared" si="2"/>
        <v>366</v>
      </c>
    </row>
    <row r="185" spans="8:9">
      <c r="H185" s="54">
        <v>2177</v>
      </c>
      <c r="I185" s="54">
        <f t="shared" si="2"/>
        <v>365</v>
      </c>
    </row>
    <row r="186" spans="8:9">
      <c r="H186" s="54">
        <v>2178</v>
      </c>
      <c r="I186" s="54">
        <f t="shared" si="2"/>
        <v>365</v>
      </c>
    </row>
    <row r="187" spans="8:9">
      <c r="H187" s="54">
        <v>2179</v>
      </c>
      <c r="I187" s="54">
        <f t="shared" si="2"/>
        <v>365</v>
      </c>
    </row>
    <row r="188" spans="8:9">
      <c r="H188" s="54">
        <v>2180</v>
      </c>
      <c r="I188" s="54">
        <f t="shared" si="2"/>
        <v>366</v>
      </c>
    </row>
    <row r="189" spans="8:9">
      <c r="H189" s="54">
        <v>2181</v>
      </c>
      <c r="I189" s="54">
        <f t="shared" si="2"/>
        <v>365</v>
      </c>
    </row>
    <row r="190" spans="8:9">
      <c r="H190" s="54">
        <v>2182</v>
      </c>
      <c r="I190" s="54">
        <f t="shared" si="2"/>
        <v>365</v>
      </c>
    </row>
    <row r="191" spans="8:9">
      <c r="H191" s="54">
        <v>2183</v>
      </c>
      <c r="I191" s="54">
        <f t="shared" si="2"/>
        <v>365</v>
      </c>
    </row>
    <row r="192" spans="8:9">
      <c r="H192" s="54">
        <v>2184</v>
      </c>
      <c r="I192" s="54">
        <f t="shared" si="2"/>
        <v>366</v>
      </c>
    </row>
    <row r="193" spans="8:9">
      <c r="H193" s="54">
        <v>2185</v>
      </c>
      <c r="I193" s="54">
        <f t="shared" si="2"/>
        <v>365</v>
      </c>
    </row>
    <row r="194" spans="8:9">
      <c r="H194" s="54">
        <v>2186</v>
      </c>
      <c r="I194" s="54">
        <f t="shared" si="2"/>
        <v>365</v>
      </c>
    </row>
    <row r="195" spans="8:9">
      <c r="H195" s="54">
        <v>2187</v>
      </c>
      <c r="I195" s="54">
        <f t="shared" si="2"/>
        <v>365</v>
      </c>
    </row>
    <row r="196" spans="8:9">
      <c r="H196" s="54">
        <v>2188</v>
      </c>
      <c r="I196" s="54">
        <f t="shared" si="2"/>
        <v>366</v>
      </c>
    </row>
    <row r="197" spans="8:9">
      <c r="H197" s="54">
        <v>2189</v>
      </c>
      <c r="I197" s="54">
        <f t="shared" si="2"/>
        <v>365</v>
      </c>
    </row>
    <row r="198" spans="8:9">
      <c r="H198" s="54">
        <v>2190</v>
      </c>
      <c r="I198" s="54">
        <f t="shared" si="2"/>
        <v>365</v>
      </c>
    </row>
    <row r="199" spans="8:9">
      <c r="H199" s="54">
        <v>2191</v>
      </c>
      <c r="I199" s="54">
        <f t="shared" si="2"/>
        <v>365</v>
      </c>
    </row>
    <row r="200" spans="8:9">
      <c r="H200" s="54">
        <v>2192</v>
      </c>
      <c r="I200" s="54">
        <f t="shared" si="2"/>
        <v>366</v>
      </c>
    </row>
    <row r="201" spans="8:9">
      <c r="H201" s="54">
        <v>2193</v>
      </c>
      <c r="I201" s="54">
        <f t="shared" si="2"/>
        <v>365</v>
      </c>
    </row>
    <row r="202" spans="8:9">
      <c r="H202" s="54">
        <v>2194</v>
      </c>
      <c r="I202" s="54">
        <f t="shared" si="2"/>
        <v>365</v>
      </c>
    </row>
    <row r="203" spans="8:9">
      <c r="H203" s="54">
        <v>2195</v>
      </c>
      <c r="I203" s="54">
        <f t="shared" si="2"/>
        <v>365</v>
      </c>
    </row>
    <row r="204" spans="8:9">
      <c r="H204" s="54">
        <v>2196</v>
      </c>
      <c r="I204" s="54">
        <f t="shared" si="2"/>
        <v>366</v>
      </c>
    </row>
    <row r="205" spans="8:9">
      <c r="H205" s="54">
        <v>2197</v>
      </c>
      <c r="I205" s="54">
        <f t="shared" si="2"/>
        <v>365</v>
      </c>
    </row>
    <row r="206" spans="8:9">
      <c r="H206" s="54">
        <v>2198</v>
      </c>
      <c r="I206" s="54">
        <f t="shared" si="2"/>
        <v>365</v>
      </c>
    </row>
    <row r="207" spans="8:9">
      <c r="H207" s="54">
        <v>2199</v>
      </c>
      <c r="I207" s="54">
        <f t="shared" si="2"/>
        <v>365</v>
      </c>
    </row>
    <row r="208" spans="8:9">
      <c r="H208" s="54">
        <v>2200</v>
      </c>
      <c r="I208" s="54">
        <f t="shared" si="2"/>
        <v>365</v>
      </c>
    </row>
    <row r="209" spans="8:9">
      <c r="H209" s="54">
        <v>2201</v>
      </c>
      <c r="I209" s="54">
        <f t="shared" si="2"/>
        <v>365</v>
      </c>
    </row>
    <row r="210" spans="8:9">
      <c r="H210" s="54">
        <v>2202</v>
      </c>
      <c r="I210" s="54">
        <f t="shared" si="2"/>
        <v>365</v>
      </c>
    </row>
    <row r="211" spans="8:9">
      <c r="H211" s="54">
        <v>2203</v>
      </c>
      <c r="I211" s="54">
        <f t="shared" ref="I211:I273" si="3">IF(OR(MOD(H211,400)=0,AND(MOD(H211,4)=0,MOD(H211,100)&lt;&gt;0)),366,365)</f>
        <v>365</v>
      </c>
    </row>
    <row r="212" spans="8:9">
      <c r="H212" s="54">
        <v>2204</v>
      </c>
      <c r="I212" s="54">
        <f t="shared" si="3"/>
        <v>366</v>
      </c>
    </row>
    <row r="213" spans="8:9">
      <c r="H213" s="54">
        <v>2205</v>
      </c>
      <c r="I213" s="54">
        <f t="shared" si="3"/>
        <v>365</v>
      </c>
    </row>
    <row r="214" spans="8:9">
      <c r="H214" s="54">
        <v>2206</v>
      </c>
      <c r="I214" s="54">
        <f t="shared" si="3"/>
        <v>365</v>
      </c>
    </row>
    <row r="215" spans="8:9">
      <c r="H215" s="54">
        <v>2207</v>
      </c>
      <c r="I215" s="54">
        <f t="shared" si="3"/>
        <v>365</v>
      </c>
    </row>
    <row r="216" spans="8:9">
      <c r="H216" s="54">
        <v>2208</v>
      </c>
      <c r="I216" s="54">
        <f t="shared" si="3"/>
        <v>366</v>
      </c>
    </row>
    <row r="217" spans="8:9">
      <c r="H217" s="54">
        <v>2209</v>
      </c>
      <c r="I217" s="54">
        <f t="shared" si="3"/>
        <v>365</v>
      </c>
    </row>
    <row r="218" spans="8:9">
      <c r="H218" s="54">
        <v>2210</v>
      </c>
      <c r="I218" s="54">
        <f t="shared" si="3"/>
        <v>365</v>
      </c>
    </row>
    <row r="219" spans="8:9">
      <c r="H219" s="54">
        <v>2211</v>
      </c>
      <c r="I219" s="54">
        <f t="shared" si="3"/>
        <v>365</v>
      </c>
    </row>
    <row r="220" spans="8:9">
      <c r="H220" s="54">
        <v>2212</v>
      </c>
      <c r="I220" s="54">
        <f t="shared" si="3"/>
        <v>366</v>
      </c>
    </row>
    <row r="221" spans="8:9">
      <c r="H221" s="54">
        <v>2213</v>
      </c>
      <c r="I221" s="54">
        <f t="shared" si="3"/>
        <v>365</v>
      </c>
    </row>
    <row r="222" spans="8:9">
      <c r="H222" s="54">
        <v>2214</v>
      </c>
      <c r="I222" s="54">
        <f t="shared" si="3"/>
        <v>365</v>
      </c>
    </row>
    <row r="223" spans="8:9">
      <c r="H223" s="54">
        <v>2215</v>
      </c>
      <c r="I223" s="54">
        <f t="shared" si="3"/>
        <v>365</v>
      </c>
    </row>
    <row r="224" spans="8:9">
      <c r="H224" s="54">
        <v>2216</v>
      </c>
      <c r="I224" s="54">
        <f t="shared" si="3"/>
        <v>366</v>
      </c>
    </row>
    <row r="225" spans="8:9">
      <c r="H225" s="54">
        <v>2217</v>
      </c>
      <c r="I225" s="54">
        <f t="shared" si="3"/>
        <v>365</v>
      </c>
    </row>
    <row r="226" spans="8:9">
      <c r="H226" s="54">
        <v>2218</v>
      </c>
      <c r="I226" s="54">
        <f t="shared" si="3"/>
        <v>365</v>
      </c>
    </row>
    <row r="227" spans="8:9">
      <c r="H227" s="54">
        <v>2219</v>
      </c>
      <c r="I227" s="54">
        <f t="shared" si="3"/>
        <v>365</v>
      </c>
    </row>
    <row r="228" spans="8:9">
      <c r="H228" s="54">
        <v>2220</v>
      </c>
      <c r="I228" s="54">
        <f t="shared" si="3"/>
        <v>366</v>
      </c>
    </row>
    <row r="229" spans="8:9">
      <c r="H229" s="54">
        <v>2221</v>
      </c>
      <c r="I229" s="54">
        <f t="shared" si="3"/>
        <v>365</v>
      </c>
    </row>
    <row r="230" spans="8:9">
      <c r="H230" s="54">
        <v>2222</v>
      </c>
      <c r="I230" s="54">
        <f t="shared" si="3"/>
        <v>365</v>
      </c>
    </row>
    <row r="231" spans="8:9">
      <c r="H231" s="54">
        <v>2223</v>
      </c>
      <c r="I231" s="54">
        <f t="shared" si="3"/>
        <v>365</v>
      </c>
    </row>
    <row r="232" spans="8:9">
      <c r="H232" s="54">
        <v>2224</v>
      </c>
      <c r="I232" s="54">
        <f t="shared" si="3"/>
        <v>366</v>
      </c>
    </row>
    <row r="233" spans="8:9">
      <c r="H233" s="54">
        <v>2225</v>
      </c>
      <c r="I233" s="54">
        <f t="shared" si="3"/>
        <v>365</v>
      </c>
    </row>
    <row r="234" spans="8:9">
      <c r="H234" s="54">
        <v>2226</v>
      </c>
      <c r="I234" s="54">
        <f t="shared" si="3"/>
        <v>365</v>
      </c>
    </row>
    <row r="235" spans="8:9">
      <c r="H235" s="54">
        <v>2227</v>
      </c>
      <c r="I235" s="54">
        <f t="shared" si="3"/>
        <v>365</v>
      </c>
    </row>
    <row r="236" spans="8:9">
      <c r="H236" s="54">
        <v>2228</v>
      </c>
      <c r="I236" s="54">
        <f t="shared" si="3"/>
        <v>366</v>
      </c>
    </row>
    <row r="237" spans="8:9">
      <c r="H237" s="54">
        <v>2229</v>
      </c>
      <c r="I237" s="54">
        <f t="shared" si="3"/>
        <v>365</v>
      </c>
    </row>
    <row r="238" spans="8:9">
      <c r="H238" s="54">
        <v>2230</v>
      </c>
      <c r="I238" s="54">
        <f t="shared" si="3"/>
        <v>365</v>
      </c>
    </row>
    <row r="239" spans="8:9">
      <c r="H239" s="54">
        <v>2231</v>
      </c>
      <c r="I239" s="54">
        <f t="shared" si="3"/>
        <v>365</v>
      </c>
    </row>
    <row r="240" spans="8:9">
      <c r="H240" s="54">
        <v>2232</v>
      </c>
      <c r="I240" s="54">
        <f t="shared" si="3"/>
        <v>366</v>
      </c>
    </row>
    <row r="241" spans="8:9">
      <c r="H241" s="54">
        <v>2233</v>
      </c>
      <c r="I241" s="54">
        <f t="shared" si="3"/>
        <v>365</v>
      </c>
    </row>
    <row r="242" spans="8:9">
      <c r="H242" s="54">
        <v>2234</v>
      </c>
      <c r="I242" s="54">
        <f t="shared" si="3"/>
        <v>365</v>
      </c>
    </row>
    <row r="243" spans="8:9">
      <c r="H243" s="54">
        <v>2235</v>
      </c>
      <c r="I243" s="54">
        <f t="shared" si="3"/>
        <v>365</v>
      </c>
    </row>
    <row r="244" spans="8:9">
      <c r="H244" s="54">
        <v>2236</v>
      </c>
      <c r="I244" s="54">
        <f t="shared" si="3"/>
        <v>366</v>
      </c>
    </row>
    <row r="245" spans="8:9">
      <c r="H245" s="54">
        <v>2237</v>
      </c>
      <c r="I245" s="54">
        <f t="shared" si="3"/>
        <v>365</v>
      </c>
    </row>
    <row r="246" spans="8:9">
      <c r="H246" s="54">
        <v>2238</v>
      </c>
      <c r="I246" s="54">
        <f t="shared" si="3"/>
        <v>365</v>
      </c>
    </row>
    <row r="247" spans="8:9">
      <c r="H247" s="54">
        <v>2239</v>
      </c>
      <c r="I247" s="54">
        <f t="shared" si="3"/>
        <v>365</v>
      </c>
    </row>
    <row r="248" spans="8:9">
      <c r="H248" s="54">
        <v>2240</v>
      </c>
      <c r="I248" s="54">
        <f t="shared" si="3"/>
        <v>366</v>
      </c>
    </row>
    <row r="249" spans="8:9">
      <c r="H249" s="54">
        <v>2241</v>
      </c>
      <c r="I249" s="54">
        <f t="shared" si="3"/>
        <v>365</v>
      </c>
    </row>
    <row r="250" spans="8:9">
      <c r="H250" s="54">
        <v>2242</v>
      </c>
      <c r="I250" s="54">
        <f t="shared" si="3"/>
        <v>365</v>
      </c>
    </row>
    <row r="251" spans="8:9">
      <c r="H251" s="54">
        <v>2243</v>
      </c>
      <c r="I251" s="54">
        <f t="shared" si="3"/>
        <v>365</v>
      </c>
    </row>
    <row r="252" spans="8:9">
      <c r="H252" s="54">
        <v>2244</v>
      </c>
      <c r="I252" s="54">
        <f t="shared" si="3"/>
        <v>366</v>
      </c>
    </row>
    <row r="253" spans="8:9">
      <c r="H253" s="54">
        <v>2245</v>
      </c>
      <c r="I253" s="54">
        <f t="shared" si="3"/>
        <v>365</v>
      </c>
    </row>
    <row r="254" spans="8:9">
      <c r="H254" s="54">
        <v>2246</v>
      </c>
      <c r="I254" s="54">
        <f t="shared" si="3"/>
        <v>365</v>
      </c>
    </row>
    <row r="255" spans="8:9">
      <c r="H255" s="54">
        <v>2247</v>
      </c>
      <c r="I255" s="54">
        <f t="shared" si="3"/>
        <v>365</v>
      </c>
    </row>
    <row r="256" spans="8:9">
      <c r="H256" s="54">
        <v>2248</v>
      </c>
      <c r="I256" s="54">
        <f t="shared" si="3"/>
        <v>366</v>
      </c>
    </row>
    <row r="257" spans="8:9">
      <c r="H257" s="54">
        <v>2249</v>
      </c>
      <c r="I257" s="54">
        <f t="shared" si="3"/>
        <v>365</v>
      </c>
    </row>
    <row r="258" spans="8:9">
      <c r="H258" s="54">
        <v>2250</v>
      </c>
      <c r="I258" s="54">
        <f t="shared" si="3"/>
        <v>365</v>
      </c>
    </row>
    <row r="259" spans="8:9">
      <c r="H259" s="54">
        <v>2251</v>
      </c>
      <c r="I259" s="54">
        <f t="shared" si="3"/>
        <v>365</v>
      </c>
    </row>
    <row r="260" spans="8:9">
      <c r="H260" s="54">
        <v>2252</v>
      </c>
      <c r="I260" s="54">
        <f t="shared" si="3"/>
        <v>366</v>
      </c>
    </row>
    <row r="261" spans="8:9">
      <c r="H261" s="54">
        <v>2253</v>
      </c>
      <c r="I261" s="54">
        <f t="shared" si="3"/>
        <v>365</v>
      </c>
    </row>
    <row r="262" spans="8:9">
      <c r="H262" s="54">
        <v>2254</v>
      </c>
      <c r="I262" s="54">
        <f t="shared" si="3"/>
        <v>365</v>
      </c>
    </row>
    <row r="263" spans="8:9">
      <c r="H263" s="54">
        <v>2255</v>
      </c>
      <c r="I263" s="54">
        <f t="shared" si="3"/>
        <v>365</v>
      </c>
    </row>
    <row r="264" spans="8:9">
      <c r="H264" s="54">
        <v>2256</v>
      </c>
      <c r="I264" s="54">
        <f t="shared" si="3"/>
        <v>366</v>
      </c>
    </row>
    <row r="265" spans="8:9">
      <c r="H265" s="54">
        <v>2257</v>
      </c>
      <c r="I265" s="54">
        <f t="shared" si="3"/>
        <v>365</v>
      </c>
    </row>
    <row r="266" spans="8:9">
      <c r="H266" s="54">
        <v>2258</v>
      </c>
      <c r="I266" s="54">
        <f t="shared" si="3"/>
        <v>365</v>
      </c>
    </row>
    <row r="267" spans="8:9">
      <c r="H267" s="54">
        <v>2259</v>
      </c>
      <c r="I267" s="54">
        <f t="shared" si="3"/>
        <v>365</v>
      </c>
    </row>
    <row r="268" spans="8:9">
      <c r="H268" s="54">
        <v>2260</v>
      </c>
      <c r="I268" s="54">
        <f t="shared" si="3"/>
        <v>366</v>
      </c>
    </row>
    <row r="269" spans="8:9">
      <c r="H269" s="54">
        <v>2261</v>
      </c>
      <c r="I269" s="54">
        <f t="shared" si="3"/>
        <v>365</v>
      </c>
    </row>
    <row r="270" spans="8:9">
      <c r="H270" s="54">
        <v>2262</v>
      </c>
      <c r="I270" s="54">
        <f t="shared" si="3"/>
        <v>365</v>
      </c>
    </row>
    <row r="271" spans="8:9">
      <c r="H271" s="54">
        <v>2263</v>
      </c>
      <c r="I271" s="54">
        <f t="shared" si="3"/>
        <v>365</v>
      </c>
    </row>
    <row r="272" spans="8:9">
      <c r="H272" s="54">
        <v>2264</v>
      </c>
      <c r="I272" s="54">
        <f t="shared" si="3"/>
        <v>366</v>
      </c>
    </row>
    <row r="273" spans="8:9">
      <c r="H273" s="54">
        <v>2265</v>
      </c>
      <c r="I273" s="54">
        <f t="shared" si="3"/>
        <v>365</v>
      </c>
    </row>
  </sheetData>
  <sheetProtection sheet="1" objects="1" scenarios="1"/>
  <mergeCells count="2">
    <mergeCell ref="A14:B14"/>
    <mergeCell ref="A1:E2"/>
  </mergeCells>
  <dataValidations count="1">
    <dataValidation type="list" allowBlank="1" showInputMessage="1" showErrorMessage="1" sqref="B10">
      <formula1>$H$3:$H$5</formula1>
    </dataValidation>
  </dataValidations>
  <hyperlinks>
    <hyperlink ref="A14:B14" location="Production!A1" display="To Production:"/>
    <hyperlink ref="B19" r:id="rId1"/>
    <hyperlink ref="B20" r:id="rId2"/>
  </hyperlinks>
  <pageMargins left="0.7" right="0.7" top="0.75" bottom="0.75" header="0.3" footer="0.3"/>
  <pageSetup scale="98" orientation="portrait" verticalDpi="2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zoomScale="90" zoomScaleNormal="90" workbookViewId="0">
      <selection activeCell="D18" sqref="B4:D18"/>
    </sheetView>
  </sheetViews>
  <sheetFormatPr defaultRowHeight="15"/>
  <cols>
    <col min="1" max="1" width="38.85546875" style="30" bestFit="1" customWidth="1"/>
    <col min="2" max="7" width="17.28515625" style="30" customWidth="1"/>
    <col min="8" max="16384" width="9.140625" style="30"/>
  </cols>
  <sheetData>
    <row r="1" spans="1:7">
      <c r="A1" s="9" t="str">
        <f>"Farm Production Information for "&amp;Information!B3&amp;" in "&amp;Information!B5</f>
        <v xml:space="preserve">Farm Production Information for  in </v>
      </c>
      <c r="B1" s="10"/>
      <c r="C1" s="10"/>
      <c r="D1" s="10"/>
      <c r="E1" s="10"/>
      <c r="F1" s="10"/>
      <c r="G1" s="11"/>
    </row>
    <row r="2" spans="1:7" ht="15.75" thickBot="1">
      <c r="A2" s="12"/>
      <c r="B2" s="13"/>
      <c r="C2" s="13"/>
      <c r="D2" s="13"/>
      <c r="E2" s="13"/>
      <c r="F2" s="13"/>
      <c r="G2" s="14"/>
    </row>
    <row r="3" spans="1:7">
      <c r="B3" s="57" t="s">
        <v>5</v>
      </c>
      <c r="C3" s="57" t="s">
        <v>6</v>
      </c>
      <c r="D3" s="57" t="s">
        <v>7</v>
      </c>
      <c r="E3" s="57" t="s">
        <v>8</v>
      </c>
      <c r="F3" s="57" t="s">
        <v>9</v>
      </c>
      <c r="G3" s="57" t="s">
        <v>10</v>
      </c>
    </row>
    <row r="4" spans="1:7">
      <c r="A4" s="30" t="s">
        <v>12</v>
      </c>
      <c r="B4" s="4"/>
      <c r="C4" s="4"/>
      <c r="D4" s="4"/>
      <c r="E4" s="4"/>
      <c r="F4" s="4"/>
      <c r="G4" s="2"/>
    </row>
    <row r="5" spans="1:7">
      <c r="A5" s="30" t="s">
        <v>4</v>
      </c>
      <c r="B5" s="3"/>
      <c r="C5" s="3"/>
      <c r="D5" s="3"/>
      <c r="E5" s="3"/>
      <c r="F5" s="3"/>
      <c r="G5" s="3"/>
    </row>
    <row r="6" spans="1:7">
      <c r="A6" s="30" t="s">
        <v>11</v>
      </c>
      <c r="B6" s="4"/>
      <c r="C6" s="4"/>
      <c r="D6" s="4"/>
      <c r="E6" s="4"/>
      <c r="F6" s="4"/>
      <c r="G6" s="2"/>
    </row>
    <row r="7" spans="1:7">
      <c r="A7" s="30" t="s">
        <v>14</v>
      </c>
      <c r="B7" s="3"/>
      <c r="C7" s="3"/>
      <c r="D7" s="3"/>
      <c r="E7" s="3"/>
      <c r="F7" s="3"/>
      <c r="G7" s="3"/>
    </row>
    <row r="8" spans="1:7">
      <c r="A8" s="30" t="s">
        <v>20</v>
      </c>
      <c r="B8" s="3"/>
      <c r="C8" s="3"/>
      <c r="D8" s="3"/>
      <c r="E8" s="3"/>
      <c r="F8" s="3"/>
      <c r="G8" s="3"/>
    </row>
    <row r="9" spans="1:7">
      <c r="A9" s="30" t="s">
        <v>21</v>
      </c>
      <c r="B9" s="3"/>
      <c r="C9" s="3"/>
      <c r="D9" s="3"/>
      <c r="E9" s="3"/>
      <c r="F9" s="3"/>
      <c r="G9" s="3"/>
    </row>
    <row r="10" spans="1:7">
      <c r="A10" s="30" t="s">
        <v>22</v>
      </c>
      <c r="B10" s="3"/>
      <c r="C10" s="3"/>
      <c r="D10" s="3"/>
      <c r="E10" s="3"/>
      <c r="F10" s="3"/>
      <c r="G10" s="3"/>
    </row>
    <row r="11" spans="1:7">
      <c r="A11" s="30" t="s">
        <v>27</v>
      </c>
      <c r="B11" s="5"/>
      <c r="C11" s="5"/>
      <c r="D11" s="5"/>
      <c r="E11" s="5"/>
      <c r="F11" s="5"/>
      <c r="G11" s="5"/>
    </row>
    <row r="12" spans="1:7">
      <c r="A12" s="30" t="s">
        <v>23</v>
      </c>
      <c r="B12" s="2"/>
      <c r="C12" s="2"/>
      <c r="D12" s="2"/>
      <c r="E12" s="2"/>
      <c r="F12" s="2"/>
      <c r="G12" s="2"/>
    </row>
    <row r="13" spans="1:7">
      <c r="A13" s="56" t="s">
        <v>24</v>
      </c>
      <c r="B13" s="6"/>
      <c r="C13" s="6"/>
      <c r="D13" s="6"/>
      <c r="E13" s="6"/>
      <c r="F13" s="6"/>
      <c r="G13" s="6"/>
    </row>
    <row r="14" spans="1:7">
      <c r="A14" s="56" t="s">
        <v>26</v>
      </c>
      <c r="B14" s="6"/>
      <c r="C14" s="6"/>
      <c r="D14" s="6"/>
      <c r="E14" s="6"/>
      <c r="F14" s="6"/>
      <c r="G14" s="6"/>
    </row>
    <row r="15" spans="1:7">
      <c r="A15" s="56" t="s">
        <v>25</v>
      </c>
      <c r="B15" s="6"/>
      <c r="C15" s="6"/>
      <c r="D15" s="6"/>
      <c r="E15" s="6"/>
      <c r="F15" s="6"/>
      <c r="G15" s="6"/>
    </row>
    <row r="16" spans="1:7">
      <c r="A16" s="56" t="s">
        <v>30</v>
      </c>
      <c r="B16" s="6"/>
      <c r="C16" s="6"/>
      <c r="D16" s="6"/>
      <c r="E16" s="6"/>
      <c r="F16" s="6"/>
      <c r="G16" s="6"/>
    </row>
    <row r="17" spans="1:7">
      <c r="A17" s="56" t="s">
        <v>41</v>
      </c>
      <c r="B17" s="3"/>
      <c r="C17" s="3"/>
      <c r="D17" s="3"/>
      <c r="E17" s="3"/>
      <c r="F17" s="3"/>
      <c r="G17" s="3"/>
    </row>
    <row r="18" spans="1:7">
      <c r="A18" s="56" t="s">
        <v>42</v>
      </c>
      <c r="B18" s="7"/>
      <c r="C18" s="7"/>
      <c r="D18" s="7"/>
      <c r="E18" s="7"/>
      <c r="F18" s="7"/>
      <c r="G18" s="7"/>
    </row>
    <row r="19" spans="1:7">
      <c r="B19" s="58"/>
    </row>
    <row r="20" spans="1:7">
      <c r="A20" s="34" t="s">
        <v>116</v>
      </c>
      <c r="B20" s="58"/>
    </row>
  </sheetData>
  <sheetProtection sheet="1" objects="1" scenarios="1"/>
  <mergeCells count="1">
    <mergeCell ref="A1:G2"/>
  </mergeCells>
  <hyperlinks>
    <hyperlink ref="A20" location="'Income Stmt'!A1" display="To Income Statement"/>
  </hyperlinks>
  <pageMargins left="0.7" right="0.7" top="0.75" bottom="0.75" header="0.3" footer="0.3"/>
  <pageSetup scale="86" fitToHeight="0" orientation="landscape" verticalDpi="2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8"/>
  <sheetViews>
    <sheetView workbookViewId="0">
      <selection activeCell="I10" sqref="I10"/>
    </sheetView>
  </sheetViews>
  <sheetFormatPr defaultRowHeight="15"/>
  <cols>
    <col min="1" max="8" width="9.140625" style="59"/>
    <col min="9" max="10" width="19.7109375" style="59" customWidth="1"/>
    <col min="11" max="16384" width="9.140625" style="59"/>
  </cols>
  <sheetData>
    <row r="1" spans="1:9">
      <c r="A1" s="15" t="str">
        <f>"Income Statement for "&amp;Information!B3&amp;" in "&amp;Information!B5</f>
        <v xml:space="preserve">Income Statement for  in </v>
      </c>
      <c r="B1" s="16"/>
      <c r="C1" s="16"/>
      <c r="D1" s="16"/>
      <c r="E1" s="16"/>
      <c r="F1" s="16"/>
      <c r="G1" s="16"/>
      <c r="H1" s="16"/>
      <c r="I1" s="17"/>
    </row>
    <row r="2" spans="1:9">
      <c r="A2" s="18"/>
      <c r="B2" s="19"/>
      <c r="C2" s="19"/>
      <c r="D2" s="19"/>
      <c r="E2" s="19"/>
      <c r="F2" s="19"/>
      <c r="G2" s="19"/>
      <c r="H2" s="19"/>
      <c r="I2" s="20"/>
    </row>
    <row r="3" spans="1:9" ht="15.75" thickBot="1">
      <c r="A3" s="21"/>
      <c r="B3" s="22"/>
      <c r="C3" s="22"/>
      <c r="D3" s="22"/>
      <c r="E3" s="22"/>
      <c r="F3" s="22"/>
      <c r="G3" s="22"/>
      <c r="H3" s="22"/>
      <c r="I3" s="23"/>
    </row>
    <row r="4" spans="1:9">
      <c r="A4" s="60" t="s">
        <v>47</v>
      </c>
    </row>
    <row r="6" spans="1:9">
      <c r="B6" s="59" t="s">
        <v>49</v>
      </c>
      <c r="I6" s="61">
        <f>(Production!B13*Production!$B$10)+(Production!$C$10*Production!C13)+(Production!$D$10*Production!D13)+(Production!$E$10*Production!E13)+(Production!$F$10*Production!F13)+(Production!$G$10*Production!G13)</f>
        <v>0</v>
      </c>
    </row>
    <row r="7" spans="1:9">
      <c r="B7" s="59" t="s">
        <v>50</v>
      </c>
      <c r="I7" s="61">
        <f>(Production!B14*Production!$B$10)+(Production!$C$10*Production!C14)+(Production!$D$10*Production!D14)+(Production!$E$10*Production!E14)+(Production!$F$10*Production!F14)+(Production!$G$10*Production!G14)</f>
        <v>0</v>
      </c>
    </row>
    <row r="8" spans="1:9">
      <c r="B8" s="59" t="s">
        <v>51</v>
      </c>
      <c r="I8" s="61">
        <f>(Production!B15*Production!$B$10)+(Production!$C$10*Production!C15)+(Production!$D$10*Production!D15)+(Production!$E$10*Production!E15)+(Production!$F$10*Production!F15)+(Production!$G$10*Production!G15)</f>
        <v>0</v>
      </c>
    </row>
    <row r="9" spans="1:9">
      <c r="B9" s="59" t="s">
        <v>52</v>
      </c>
      <c r="I9" s="61">
        <f>(Production!B16*Production!$B$10)+(Production!$C$10*Production!C16)+(Production!$D$10*Production!D16)+(Production!$E$10*Production!E16)+(Production!$F$10*Production!F16)+(Production!$G$10*Production!G16)</f>
        <v>0</v>
      </c>
    </row>
    <row r="10" spans="1:9">
      <c r="I10" s="61"/>
    </row>
    <row r="11" spans="1:9">
      <c r="B11" s="59" t="s">
        <v>53</v>
      </c>
      <c r="I11" s="61">
        <f>SUM(I6:I9)</f>
        <v>0</v>
      </c>
    </row>
    <row r="13" spans="1:9">
      <c r="B13" s="59" t="s">
        <v>48</v>
      </c>
      <c r="I13" s="62">
        <f>(Production!B17*Production!B18)+(Production!C17*Production!C18)+(Production!D17*Production!D18)+(Production!E17*Production!E18)+(Production!F17*Production!F18)+(Production!G17*Production!G18)</f>
        <v>0</v>
      </c>
    </row>
    <row r="14" spans="1:9">
      <c r="I14" s="62"/>
    </row>
    <row r="15" spans="1:9">
      <c r="B15" s="59" t="s">
        <v>56</v>
      </c>
      <c r="I15" s="7">
        <v>0</v>
      </c>
    </row>
    <row r="17" spans="1:9">
      <c r="A17" s="60" t="s">
        <v>54</v>
      </c>
      <c r="I17" s="62">
        <f>I13+I11+I15</f>
        <v>0</v>
      </c>
    </row>
    <row r="19" spans="1:9">
      <c r="A19" s="60" t="s">
        <v>55</v>
      </c>
    </row>
    <row r="21" spans="1:9">
      <c r="B21" s="59" t="s">
        <v>57</v>
      </c>
      <c r="I21" s="7"/>
    </row>
    <row r="22" spans="1:9">
      <c r="B22" s="59" t="s">
        <v>58</v>
      </c>
      <c r="I22" s="7"/>
    </row>
    <row r="23" spans="1:9">
      <c r="B23" s="59" t="s">
        <v>62</v>
      </c>
      <c r="I23" s="7"/>
    </row>
    <row r="24" spans="1:9">
      <c r="B24" s="59" t="s">
        <v>59</v>
      </c>
      <c r="I24" s="7"/>
    </row>
    <row r="25" spans="1:9">
      <c r="B25" s="59" t="s">
        <v>60</v>
      </c>
      <c r="I25" s="7"/>
    </row>
    <row r="26" spans="1:9">
      <c r="B26" s="59" t="s">
        <v>63</v>
      </c>
      <c r="I26" s="7"/>
    </row>
    <row r="27" spans="1:9">
      <c r="B27" s="59" t="s">
        <v>61</v>
      </c>
      <c r="I27" s="7"/>
    </row>
    <row r="28" spans="1:9">
      <c r="B28" s="59" t="s">
        <v>64</v>
      </c>
      <c r="I28" s="7"/>
    </row>
    <row r="29" spans="1:9">
      <c r="B29" s="59" t="s">
        <v>120</v>
      </c>
      <c r="I29" s="7"/>
    </row>
    <row r="30" spans="1:9">
      <c r="B30" s="59" t="s">
        <v>65</v>
      </c>
      <c r="I30" s="7"/>
    </row>
    <row r="31" spans="1:9">
      <c r="B31" s="59" t="s">
        <v>66</v>
      </c>
      <c r="I31" s="7"/>
    </row>
    <row r="32" spans="1:9">
      <c r="B32" s="59" t="s">
        <v>109</v>
      </c>
      <c r="I32" s="7"/>
    </row>
    <row r="33" spans="1:10">
      <c r="B33" s="59" t="s">
        <v>108</v>
      </c>
      <c r="I33" s="61">
        <f>IF('Balance Sheet'!I13&gt;'Balance Sheet'!F13,'Balance Sheet'!F13-'Balance Sheet'!I13,('Balance Sheet'!F13-'Balance Sheet'!I13))</f>
        <v>0</v>
      </c>
    </row>
    <row r="35" spans="1:10">
      <c r="A35" s="60" t="s">
        <v>107</v>
      </c>
      <c r="I35" s="62">
        <f>SUM(I21:I33)</f>
        <v>0</v>
      </c>
    </row>
    <row r="37" spans="1:10">
      <c r="A37" s="60" t="s">
        <v>111</v>
      </c>
      <c r="I37" s="62">
        <f>I17-I35</f>
        <v>0</v>
      </c>
    </row>
    <row r="39" spans="1:10">
      <c r="A39" s="60" t="s">
        <v>132</v>
      </c>
      <c r="I39" s="63" t="e">
        <f>I17/Calcs!I6</f>
        <v>#DIV/0!</v>
      </c>
    </row>
    <row r="40" spans="1:10">
      <c r="A40" s="60" t="s">
        <v>110</v>
      </c>
      <c r="I40" s="63" t="e">
        <f>I35/Calcs!I6</f>
        <v>#DIV/0!</v>
      </c>
      <c r="J40" s="62"/>
    </row>
    <row r="41" spans="1:10">
      <c r="A41" s="60" t="s">
        <v>133</v>
      </c>
      <c r="I41" s="77" t="e">
        <f>I37/Calcs!I6</f>
        <v>#DIV/0!</v>
      </c>
    </row>
    <row r="42" spans="1:10">
      <c r="A42" s="60" t="s">
        <v>134</v>
      </c>
      <c r="I42" s="77" t="e">
        <f>I17/Information!B8</f>
        <v>#DIV/0!</v>
      </c>
    </row>
    <row r="43" spans="1:10">
      <c r="A43" s="60" t="s">
        <v>121</v>
      </c>
      <c r="I43" s="77" t="e">
        <f>I35/Information!B8</f>
        <v>#DIV/0!</v>
      </c>
      <c r="J43" s="63"/>
    </row>
    <row r="44" spans="1:10">
      <c r="A44" s="60" t="s">
        <v>122</v>
      </c>
      <c r="I44" s="77" t="e">
        <f>I37/Information!B8</f>
        <v>#DIV/0!</v>
      </c>
    </row>
    <row r="45" spans="1:10">
      <c r="A45" s="60" t="s">
        <v>112</v>
      </c>
      <c r="I45" s="61">
        <f>('Balance Sheet'!F24+'Balance Sheet'!I24)/2</f>
        <v>0</v>
      </c>
    </row>
    <row r="46" spans="1:10">
      <c r="A46" s="60" t="s">
        <v>113</v>
      </c>
      <c r="I46" s="64" t="e">
        <f>(I17-I35+I24)/I45</f>
        <v>#DIV/0!</v>
      </c>
    </row>
    <row r="48" spans="1:10">
      <c r="A48" s="34" t="s">
        <v>117</v>
      </c>
    </row>
  </sheetData>
  <sheetProtection sheet="1" objects="1" scenarios="1"/>
  <mergeCells count="1">
    <mergeCell ref="A1:I3"/>
  </mergeCells>
  <hyperlinks>
    <hyperlink ref="A48" location="'Balance Sheet'!A1" display="To Balance Sheet"/>
  </hyperlinks>
  <pageMargins left="0.7" right="0.7" top="0.75" bottom="0.75" header="0.3" footer="0.3"/>
  <pageSetup scale="97" fitToHeight="0" orientation="portrait" verticalDpi="2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9"/>
  <sheetViews>
    <sheetView workbookViewId="0">
      <selection sqref="A1:J2"/>
    </sheetView>
  </sheetViews>
  <sheetFormatPr defaultRowHeight="15"/>
  <cols>
    <col min="1" max="4" width="9.140625" style="30"/>
    <col min="5" max="5" width="15.7109375" style="30" bestFit="1" customWidth="1"/>
    <col min="6" max="6" width="16.42578125" style="30" customWidth="1"/>
    <col min="7" max="7" width="9.140625" style="30"/>
    <col min="8" max="8" width="15.5703125" style="30" bestFit="1" customWidth="1"/>
    <col min="9" max="9" width="16.42578125" style="30" customWidth="1"/>
    <col min="10" max="16384" width="9.140625" style="30"/>
  </cols>
  <sheetData>
    <row r="1" spans="1:10">
      <c r="A1" s="24" t="str">
        <f>"Cost Basis Balance Sheet for "&amp;Information!B3&amp;" in "&amp;Information!B5</f>
        <v xml:space="preserve">Cost Basis Balance Sheet for  in </v>
      </c>
      <c r="B1" s="25"/>
      <c r="C1" s="25"/>
      <c r="D1" s="25"/>
      <c r="E1" s="25"/>
      <c r="F1" s="25"/>
      <c r="G1" s="25"/>
      <c r="H1" s="25"/>
      <c r="I1" s="25"/>
      <c r="J1" s="26"/>
    </row>
    <row r="2" spans="1:10" ht="15.75" thickBot="1">
      <c r="A2" s="27"/>
      <c r="B2" s="28"/>
      <c r="C2" s="28"/>
      <c r="D2" s="28"/>
      <c r="E2" s="28"/>
      <c r="F2" s="28"/>
      <c r="G2" s="28"/>
      <c r="H2" s="28"/>
      <c r="I2" s="28"/>
      <c r="J2" s="29"/>
    </row>
    <row r="4" spans="1:10" ht="15.75">
      <c r="A4" s="31" t="s">
        <v>67</v>
      </c>
      <c r="B4" s="32"/>
      <c r="D4" s="35" t="s">
        <v>68</v>
      </c>
      <c r="E4" s="35"/>
      <c r="F4" s="35"/>
      <c r="G4" s="36" t="s">
        <v>69</v>
      </c>
      <c r="H4" s="35"/>
      <c r="I4" s="35"/>
      <c r="J4" s="35"/>
    </row>
    <row r="5" spans="1:10">
      <c r="F5" s="37"/>
    </row>
    <row r="6" spans="1:10">
      <c r="A6" s="33" t="s">
        <v>70</v>
      </c>
      <c r="F6" s="38"/>
    </row>
    <row r="7" spans="1:10">
      <c r="E7" s="30" t="s">
        <v>73</v>
      </c>
      <c r="F7" s="38" t="s">
        <v>72</v>
      </c>
      <c r="H7" s="30" t="s">
        <v>73</v>
      </c>
      <c r="I7" s="30" t="s">
        <v>72</v>
      </c>
    </row>
    <row r="8" spans="1:10">
      <c r="B8" s="30" t="s">
        <v>71</v>
      </c>
      <c r="E8" s="3">
        <v>0</v>
      </c>
      <c r="F8" s="39">
        <f>E8*(0.05*2)</f>
        <v>0</v>
      </c>
      <c r="H8" s="3">
        <v>0</v>
      </c>
      <c r="I8" s="40">
        <f>H8*(0.05*2)</f>
        <v>0</v>
      </c>
      <c r="J8" s="1"/>
    </row>
    <row r="9" spans="1:10">
      <c r="B9" s="30" t="s">
        <v>74</v>
      </c>
      <c r="F9" s="8">
        <v>0</v>
      </c>
      <c r="I9" s="7">
        <v>0</v>
      </c>
    </row>
    <row r="10" spans="1:10">
      <c r="B10" s="30" t="s">
        <v>75</v>
      </c>
      <c r="F10" s="8">
        <v>0</v>
      </c>
      <c r="I10" s="3">
        <v>0</v>
      </c>
    </row>
    <row r="11" spans="1:10">
      <c r="B11" s="30" t="s">
        <v>76</v>
      </c>
      <c r="F11" s="8">
        <v>0</v>
      </c>
      <c r="I11" s="7">
        <v>0</v>
      </c>
    </row>
    <row r="12" spans="1:10">
      <c r="F12" s="38"/>
    </row>
    <row r="13" spans="1:10">
      <c r="B13" s="30" t="s">
        <v>77</v>
      </c>
      <c r="F13" s="41">
        <f>SUM(F8:F11)</f>
        <v>0</v>
      </c>
      <c r="I13" s="42">
        <f>SUM(I8:I11)</f>
        <v>0</v>
      </c>
    </row>
    <row r="14" spans="1:10">
      <c r="F14" s="38"/>
    </row>
    <row r="15" spans="1:10">
      <c r="A15" s="33" t="s">
        <v>78</v>
      </c>
      <c r="F15" s="38"/>
    </row>
    <row r="16" spans="1:10">
      <c r="B16" s="30" t="s">
        <v>79</v>
      </c>
      <c r="F16" s="8"/>
      <c r="I16" s="7"/>
    </row>
    <row r="17" spans="1:9">
      <c r="B17" s="30" t="s">
        <v>80</v>
      </c>
      <c r="F17" s="8"/>
      <c r="I17" s="7"/>
    </row>
    <row r="18" spans="1:9">
      <c r="B18" s="30" t="s">
        <v>81</v>
      </c>
      <c r="F18" s="8"/>
      <c r="I18" s="7"/>
    </row>
    <row r="19" spans="1:9">
      <c r="B19" s="30" t="s">
        <v>82</v>
      </c>
      <c r="F19" s="8"/>
      <c r="I19" s="7"/>
    </row>
    <row r="20" spans="1:9">
      <c r="B20" s="30" t="s">
        <v>83</v>
      </c>
      <c r="F20" s="8"/>
      <c r="I20" s="7"/>
    </row>
    <row r="21" spans="1:9">
      <c r="F21" s="38"/>
    </row>
    <row r="22" spans="1:9">
      <c r="B22" s="30" t="s">
        <v>84</v>
      </c>
      <c r="F22" s="41">
        <f>SUM(F16:F20)</f>
        <v>0</v>
      </c>
      <c r="I22" s="42">
        <f>SUM(I16:I20)</f>
        <v>0</v>
      </c>
    </row>
    <row r="23" spans="1:9">
      <c r="F23" s="38"/>
    </row>
    <row r="24" spans="1:9">
      <c r="A24" s="33" t="s">
        <v>85</v>
      </c>
      <c r="F24" s="41">
        <f>F22+F13</f>
        <v>0</v>
      </c>
      <c r="I24" s="42">
        <f>I22+I13</f>
        <v>0</v>
      </c>
    </row>
    <row r="25" spans="1:9">
      <c r="F25" s="38"/>
    </row>
    <row r="26" spans="1:9">
      <c r="F26" s="38"/>
    </row>
    <row r="27" spans="1:9" ht="15.75">
      <c r="A27" s="31" t="s">
        <v>86</v>
      </c>
      <c r="F27" s="38"/>
    </row>
    <row r="28" spans="1:9">
      <c r="F28" s="38"/>
    </row>
    <row r="29" spans="1:9">
      <c r="A29" s="33" t="s">
        <v>87</v>
      </c>
      <c r="F29" s="8"/>
      <c r="I29" s="7"/>
    </row>
    <row r="30" spans="1:9">
      <c r="B30" s="30" t="s">
        <v>88</v>
      </c>
      <c r="F30" s="38"/>
    </row>
    <row r="31" spans="1:9">
      <c r="F31" s="38"/>
    </row>
    <row r="32" spans="1:9">
      <c r="A32" s="33" t="s">
        <v>89</v>
      </c>
      <c r="F32" s="38"/>
    </row>
    <row r="33" spans="1:9">
      <c r="B33" s="30" t="s">
        <v>90</v>
      </c>
      <c r="F33" s="8"/>
      <c r="I33" s="7"/>
    </row>
    <row r="34" spans="1:9">
      <c r="F34" s="38"/>
    </row>
    <row r="35" spans="1:9">
      <c r="F35" s="38"/>
    </row>
    <row r="36" spans="1:9">
      <c r="A36" s="33" t="s">
        <v>91</v>
      </c>
      <c r="F36" s="41">
        <f>F33+F29</f>
        <v>0</v>
      </c>
      <c r="I36" s="42">
        <f>I33+I29</f>
        <v>0</v>
      </c>
    </row>
    <row r="39" spans="1:9">
      <c r="A39" s="34" t="s">
        <v>118</v>
      </c>
    </row>
  </sheetData>
  <sheetProtection sheet="1" objects="1" scenarios="1"/>
  <mergeCells count="3">
    <mergeCell ref="D4:F4"/>
    <mergeCell ref="G4:J4"/>
    <mergeCell ref="A1:J2"/>
  </mergeCells>
  <hyperlinks>
    <hyperlink ref="A39" location="Calcs!A1" display="To Calculations"/>
  </hyperlinks>
  <pageMargins left="0.7" right="0.7" top="0.75" bottom="0.75" header="0.3" footer="0.3"/>
  <pageSetup scale="76" fitToHeight="0" orientation="portrait" verticalDpi="2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H17" sqref="H17"/>
    </sheetView>
  </sheetViews>
  <sheetFormatPr defaultRowHeight="15"/>
  <cols>
    <col min="1" max="1" width="29.28515625" style="30" bestFit="1" customWidth="1"/>
    <col min="2" max="2" width="14.28515625" style="30" bestFit="1" customWidth="1"/>
    <col min="3" max="3" width="17" style="30" customWidth="1"/>
    <col min="4" max="6" width="11.5703125" style="30" bestFit="1" customWidth="1"/>
    <col min="7" max="7" width="9.140625" style="30"/>
    <col min="8" max="8" width="15.140625" style="30" bestFit="1" customWidth="1"/>
    <col min="9" max="9" width="14.28515625" style="30" bestFit="1" customWidth="1"/>
    <col min="10" max="16384" width="9.140625" style="30"/>
  </cols>
  <sheetData>
    <row r="1" spans="1:9">
      <c r="A1" s="65" t="str">
        <f>"Flock by Flock Comparison and Annual Averages for "&amp;Information!B3&amp;" in "&amp;Information!B5</f>
        <v xml:space="preserve">Flock by Flock Comparison and Annual Averages for  in </v>
      </c>
      <c r="B1" s="66"/>
      <c r="C1" s="66"/>
      <c r="D1" s="66"/>
      <c r="E1" s="66"/>
      <c r="F1" s="66"/>
      <c r="G1" s="66"/>
      <c r="H1" s="66"/>
      <c r="I1" s="67"/>
    </row>
    <row r="2" spans="1:9" ht="15.75" thickBot="1">
      <c r="A2" s="68"/>
      <c r="B2" s="69"/>
      <c r="C2" s="69"/>
      <c r="D2" s="69"/>
      <c r="E2" s="69"/>
      <c r="F2" s="69"/>
      <c r="G2" s="69"/>
      <c r="H2" s="69"/>
      <c r="I2" s="70"/>
    </row>
    <row r="3" spans="1:9">
      <c r="B3" s="30" t="str">
        <f>Production!B3</f>
        <v>Flock 1</v>
      </c>
      <c r="C3" s="30" t="str">
        <f>Production!C3</f>
        <v>Flock 2</v>
      </c>
      <c r="D3" s="30" t="str">
        <f>Production!D3</f>
        <v>Flock 3</v>
      </c>
      <c r="E3" s="30" t="str">
        <f>Production!E3</f>
        <v>Flock 4</v>
      </c>
      <c r="F3" s="30" t="str">
        <f>Production!F3</f>
        <v>Flock 5</v>
      </c>
      <c r="G3" s="30" t="str">
        <f>Production!G3</f>
        <v>Flock 6</v>
      </c>
      <c r="H3" s="30" t="s">
        <v>31</v>
      </c>
      <c r="I3" s="30" t="s">
        <v>32</v>
      </c>
    </row>
    <row r="4" spans="1:9">
      <c r="A4" s="30" t="s">
        <v>33</v>
      </c>
      <c r="B4" s="30" t="str">
        <f>IF(Production!B4="","",Production!B6-Production!B4)</f>
        <v/>
      </c>
      <c r="C4" s="30" t="str">
        <f>IF(Production!C4="","",Production!C6-Production!C4)</f>
        <v/>
      </c>
      <c r="D4" s="30" t="str">
        <f>IF(Production!D4="","",Production!D6-Production!D4)</f>
        <v/>
      </c>
      <c r="E4" s="30" t="str">
        <f>IF(Production!E4="","",Production!E6-Production!E4)</f>
        <v/>
      </c>
      <c r="F4" s="30" t="str">
        <f>IF(Production!F4="","",Production!F6-Production!F4)</f>
        <v/>
      </c>
      <c r="G4" s="43" t="str">
        <f>IF(Production!G4="","",Production!G6-Production!G4)</f>
        <v/>
      </c>
      <c r="H4" s="30" t="e">
        <f>AVERAGE(B4:G4)</f>
        <v>#DIV/0!</v>
      </c>
      <c r="I4" s="30">
        <f>SUM(B4:F4)</f>
        <v>0</v>
      </c>
    </row>
    <row r="5" spans="1:9">
      <c r="A5" s="30" t="s">
        <v>100</v>
      </c>
      <c r="B5" s="44">
        <f>Production!B5</f>
        <v>0</v>
      </c>
      <c r="C5" s="44">
        <f>Production!C5</f>
        <v>0</v>
      </c>
      <c r="D5" s="44">
        <f>Production!D5</f>
        <v>0</v>
      </c>
      <c r="E5" s="44">
        <f>Production!E5</f>
        <v>0</v>
      </c>
      <c r="F5" s="44">
        <f>Production!F5</f>
        <v>0</v>
      </c>
      <c r="G5" s="44">
        <f>Production!G5</f>
        <v>0</v>
      </c>
      <c r="H5" s="44" t="e">
        <f>AVERAGE(Production!B5:G5)</f>
        <v>#DIV/0!</v>
      </c>
      <c r="I5" s="44">
        <f>SUM(Production!B5:G5)</f>
        <v>0</v>
      </c>
    </row>
    <row r="6" spans="1:9">
      <c r="A6" s="30" t="s">
        <v>101</v>
      </c>
      <c r="B6" s="44">
        <f>Production!B7</f>
        <v>0</v>
      </c>
      <c r="C6" s="44">
        <f>Production!C7</f>
        <v>0</v>
      </c>
      <c r="D6" s="44">
        <f>Production!D7</f>
        <v>0</v>
      </c>
      <c r="E6" s="44">
        <f>Production!E7</f>
        <v>0</v>
      </c>
      <c r="F6" s="44">
        <f>Production!F7</f>
        <v>0</v>
      </c>
      <c r="G6" s="44">
        <f>Production!G7</f>
        <v>0</v>
      </c>
      <c r="H6" s="44" t="e">
        <f>AVERAGE(Production!B7:G7)</f>
        <v>#DIV/0!</v>
      </c>
      <c r="I6" s="44">
        <f>SUM(Production!B7:G7)</f>
        <v>0</v>
      </c>
    </row>
    <row r="7" spans="1:9">
      <c r="A7" s="30" t="s">
        <v>34</v>
      </c>
      <c r="B7" s="45" t="str">
        <f>IF(Production!B7="","",Production!B7/Production!B5)</f>
        <v/>
      </c>
      <c r="C7" s="45" t="str">
        <f>IF(Production!C7="","",Production!C7/Production!C5)</f>
        <v/>
      </c>
      <c r="D7" s="45" t="str">
        <f>IF(Production!D7="","",Production!D7/Production!D5)</f>
        <v/>
      </c>
      <c r="E7" s="45" t="str">
        <f>IF(Production!E7="","",Production!E7/Production!E5)</f>
        <v/>
      </c>
      <c r="F7" s="45" t="str">
        <f>IF(Production!F7="","",Production!F7/Production!F5)</f>
        <v/>
      </c>
      <c r="G7" s="45" t="str">
        <f>IF(Production!G7="","",Production!G7/Production!G5)</f>
        <v/>
      </c>
      <c r="H7" s="45" t="e">
        <f>AVERAGE(B7:G7)</f>
        <v>#DIV/0!</v>
      </c>
      <c r="I7" s="45" t="e">
        <f>I6/I5</f>
        <v>#DIV/0!</v>
      </c>
    </row>
    <row r="8" spans="1:9">
      <c r="A8" s="30" t="s">
        <v>35</v>
      </c>
      <c r="B8" s="44">
        <f>Production!B8</f>
        <v>0</v>
      </c>
      <c r="C8" s="44">
        <f>Production!C8</f>
        <v>0</v>
      </c>
      <c r="D8" s="44">
        <f>Production!D8</f>
        <v>0</v>
      </c>
      <c r="E8" s="44">
        <f>Production!E8</f>
        <v>0</v>
      </c>
      <c r="F8" s="44">
        <f>Production!F8</f>
        <v>0</v>
      </c>
      <c r="G8" s="44">
        <f>Production!G8</f>
        <v>0</v>
      </c>
      <c r="H8" s="44" t="str">
        <f>IF(Production!B8="","",AVERAGE(Production!B8:G8))</f>
        <v/>
      </c>
      <c r="I8" s="44" t="str">
        <f>IF(Production!B8="","",SUM(Production!B8:G8))</f>
        <v/>
      </c>
    </row>
    <row r="9" spans="1:9">
      <c r="A9" s="30" t="s">
        <v>36</v>
      </c>
      <c r="B9" s="44">
        <f>Production!B9</f>
        <v>0</v>
      </c>
      <c r="C9" s="44">
        <f>Production!C9</f>
        <v>0</v>
      </c>
      <c r="D9" s="44">
        <f>Production!D9</f>
        <v>0</v>
      </c>
      <c r="E9" s="44">
        <f>Production!E9</f>
        <v>0</v>
      </c>
      <c r="F9" s="44">
        <f>Production!F9</f>
        <v>0</v>
      </c>
      <c r="G9" s="44">
        <f>Production!G9</f>
        <v>0</v>
      </c>
      <c r="H9" s="46" t="str">
        <f>IF(Production!B9="","",AVERAGE(Production!B9:G9))</f>
        <v/>
      </c>
      <c r="I9" s="44" t="str">
        <f>IF(Production!B9="","",SUM(Production!B9:G9))</f>
        <v/>
      </c>
    </row>
    <row r="10" spans="1:9">
      <c r="A10" s="30" t="s">
        <v>37</v>
      </c>
      <c r="B10" s="45" t="str">
        <f>IF(Production!B9="","",Production!B9/Production!B8)</f>
        <v/>
      </c>
      <c r="C10" s="45" t="str">
        <f>IF(Production!C9="","",Production!C9/Production!C8)</f>
        <v/>
      </c>
      <c r="D10" s="45" t="str">
        <f>IF(Production!D9="","",Production!D9/Production!D8)</f>
        <v/>
      </c>
      <c r="E10" s="45" t="str">
        <f>IF(Production!E9="","",Production!E9/Production!E8)</f>
        <v/>
      </c>
      <c r="F10" s="45" t="str">
        <f>IF(Production!F9="","",Production!F9/Production!F8)</f>
        <v/>
      </c>
      <c r="G10" s="45" t="str">
        <f>IF(Production!G9="","",Production!G9/Production!G8)</f>
        <v/>
      </c>
      <c r="H10" s="45"/>
      <c r="I10" s="45" t="str">
        <f>IF(I9="","",I9/I8)</f>
        <v/>
      </c>
    </row>
    <row r="11" spans="1:9">
      <c r="A11" s="30" t="s">
        <v>38</v>
      </c>
      <c r="B11" s="44">
        <f>Production!B10</f>
        <v>0</v>
      </c>
      <c r="C11" s="44">
        <f>Production!C10</f>
        <v>0</v>
      </c>
      <c r="D11" s="44">
        <f>Production!D10</f>
        <v>0</v>
      </c>
      <c r="E11" s="44">
        <f>Production!E10</f>
        <v>0</v>
      </c>
      <c r="F11" s="44">
        <f>Production!F10</f>
        <v>0</v>
      </c>
      <c r="G11" s="44">
        <f>Production!G10</f>
        <v>0</v>
      </c>
      <c r="H11" s="46" t="str">
        <f>IF(Production!B10="","",AVERAGE(Production!B10:G10))</f>
        <v/>
      </c>
      <c r="I11" s="46" t="str">
        <f>IF(Production!B10="","",SUM(Production!B10:G10))</f>
        <v/>
      </c>
    </row>
    <row r="12" spans="1:9">
      <c r="A12" s="30" t="s">
        <v>39</v>
      </c>
      <c r="B12" s="46">
        <f>Production!B11</f>
        <v>0</v>
      </c>
      <c r="C12" s="46">
        <f>Production!C11</f>
        <v>0</v>
      </c>
      <c r="D12" s="46">
        <f>Production!D11</f>
        <v>0</v>
      </c>
      <c r="E12" s="46">
        <f>Production!E11</f>
        <v>0</v>
      </c>
      <c r="F12" s="46">
        <f>Production!F11</f>
        <v>0</v>
      </c>
      <c r="G12" s="46">
        <f>Production!G11</f>
        <v>0</v>
      </c>
      <c r="H12" s="46" t="str">
        <f>IF(Production!B11="","",AVERAGE(Production!B11:G11))</f>
        <v/>
      </c>
      <c r="I12" s="46"/>
    </row>
    <row r="13" spans="1:9">
      <c r="A13" s="30" t="s">
        <v>40</v>
      </c>
      <c r="B13" s="46">
        <f>Production!B12</f>
        <v>0</v>
      </c>
      <c r="C13" s="46">
        <f>Production!C12</f>
        <v>0</v>
      </c>
      <c r="D13" s="46">
        <f>Production!D12</f>
        <v>0</v>
      </c>
      <c r="E13" s="46">
        <f>Production!E12</f>
        <v>0</v>
      </c>
      <c r="F13" s="46">
        <f>Production!F12</f>
        <v>0</v>
      </c>
      <c r="G13" s="46">
        <f>Production!G12</f>
        <v>0</v>
      </c>
      <c r="H13" s="46" t="str">
        <f>IF(Production!B12="","",AVERAGE(Production!B12:G12))</f>
        <v/>
      </c>
      <c r="I13" s="46"/>
    </row>
    <row r="14" spans="1:9">
      <c r="A14" s="30" t="s">
        <v>28</v>
      </c>
      <c r="B14" s="47" t="str">
        <f>IF(Production!B13="","",SUM(Production!B13:B16))</f>
        <v/>
      </c>
      <c r="C14" s="47" t="str">
        <f>IF(Production!C13="","",SUM(Production!C13:C16))</f>
        <v/>
      </c>
      <c r="D14" s="47" t="str">
        <f>IF(Production!D13="","",SUM(Production!D13:D16))</f>
        <v/>
      </c>
      <c r="E14" s="47" t="str">
        <f>IF(Production!E13="","",SUM(Production!E13:E16))</f>
        <v/>
      </c>
      <c r="F14" s="47" t="str">
        <f>IF(Production!F13="","",SUM(Production!F13:F16))</f>
        <v/>
      </c>
      <c r="G14" s="47" t="str">
        <f>IF(Production!G13="","",SUM(Production!G13:G16))</f>
        <v/>
      </c>
      <c r="H14" s="47" t="e">
        <f>AVERAGE(B14:G14)</f>
        <v>#DIV/0!</v>
      </c>
      <c r="I14" s="47"/>
    </row>
    <row r="15" spans="1:9">
      <c r="A15" s="30" t="s">
        <v>29</v>
      </c>
      <c r="B15" s="40" t="str">
        <f>IF(Production!B10="","",Production!B10*Calcs!B14)</f>
        <v/>
      </c>
      <c r="C15" s="40" t="str">
        <f>IF(Production!C10="","",Production!C10*Calcs!C14)</f>
        <v/>
      </c>
      <c r="D15" s="40" t="str">
        <f>IF(Production!D10="","",Production!D10*Calcs!D14)</f>
        <v/>
      </c>
      <c r="E15" s="40" t="str">
        <f>IF(Production!E10="","",Production!E10*Calcs!E14)</f>
        <v/>
      </c>
      <c r="F15" s="40" t="str">
        <f>IF(Production!F10="","",Production!F10*Calcs!F14)</f>
        <v/>
      </c>
      <c r="G15" s="40" t="str">
        <f>IF(Production!G10="","",Production!G10*Calcs!G14)</f>
        <v/>
      </c>
      <c r="H15" s="40" t="e">
        <f>AVERAGE(B15:G15)</f>
        <v>#DIV/0!</v>
      </c>
      <c r="I15" s="42">
        <f>SUM(B15:G15)</f>
        <v>0</v>
      </c>
    </row>
    <row r="16" spans="1:9">
      <c r="A16" s="30" t="s">
        <v>115</v>
      </c>
      <c r="B16" s="46">
        <f>Production!B17</f>
        <v>0</v>
      </c>
      <c r="C16" s="46">
        <f>Production!C17</f>
        <v>0</v>
      </c>
      <c r="D16" s="46">
        <f>Production!D17</f>
        <v>0</v>
      </c>
      <c r="E16" s="46">
        <f>Production!E17</f>
        <v>0</v>
      </c>
      <c r="F16" s="46">
        <f>Production!F17</f>
        <v>0</v>
      </c>
      <c r="G16" s="46">
        <f>Production!G17</f>
        <v>0</v>
      </c>
      <c r="H16" s="44">
        <f>IF(B16="","",AVERAGE(B16:G16))</f>
        <v>0</v>
      </c>
      <c r="I16" s="44">
        <f>IF(B16="","",SUM(B16:G16))</f>
        <v>0</v>
      </c>
    </row>
    <row r="17" spans="1:9">
      <c r="A17" s="30" t="s">
        <v>43</v>
      </c>
      <c r="B17" s="40" t="str">
        <f>IF(Production!B18="","",Production!B18*Production!B17)</f>
        <v/>
      </c>
      <c r="C17" s="40" t="str">
        <f>IF(Production!C18="","",Production!C18*Production!C17)</f>
        <v/>
      </c>
      <c r="D17" s="40" t="str">
        <f>IF(Production!D18="","",Production!D18*Production!D17)</f>
        <v/>
      </c>
      <c r="E17" s="40" t="str">
        <f>IF(Production!E18="","",Production!E18*Production!E17)</f>
        <v/>
      </c>
      <c r="F17" s="40" t="str">
        <f>IF(Production!F18="","",Production!F18*Production!F17)</f>
        <v/>
      </c>
      <c r="G17" s="40" t="str">
        <f>IF(Production!G18="","",Production!G18*Production!G17)</f>
        <v/>
      </c>
      <c r="H17" s="40" t="str">
        <f>IF(B17="","",AVERAGE(B17:G17))</f>
        <v/>
      </c>
      <c r="I17" s="40">
        <f>SUM(B17:G17)</f>
        <v>0</v>
      </c>
    </row>
    <row r="18" spans="1:9">
      <c r="A18" s="30" t="s">
        <v>44</v>
      </c>
      <c r="B18" s="42" t="str">
        <f>IF(B15="","",B15+B17)</f>
        <v/>
      </c>
      <c r="C18" s="42" t="str">
        <f t="shared" ref="C18:G18" si="0">IF(C15="","",C15+C17)</f>
        <v/>
      </c>
      <c r="D18" s="42" t="str">
        <f t="shared" si="0"/>
        <v/>
      </c>
      <c r="E18" s="42" t="str">
        <f t="shared" si="0"/>
        <v/>
      </c>
      <c r="F18" s="42" t="str">
        <f t="shared" si="0"/>
        <v/>
      </c>
      <c r="G18" s="42" t="str">
        <f t="shared" si="0"/>
        <v/>
      </c>
      <c r="H18" s="42" t="e">
        <f>AVERAGE(B18:G18)</f>
        <v>#DIV/0!</v>
      </c>
      <c r="I18" s="42">
        <f>SUM(B18:G18)</f>
        <v>0</v>
      </c>
    </row>
    <row r="19" spans="1:9">
      <c r="A19" s="30" t="s">
        <v>45</v>
      </c>
      <c r="B19" s="48" t="str">
        <f>IF(Production!B5="","",Production!B5/Information!$B$8)</f>
        <v/>
      </c>
      <c r="C19" s="48" t="str">
        <f>IF(Production!C5="","",Production!C5/Information!$B$8)</f>
        <v/>
      </c>
      <c r="D19" s="48" t="str">
        <f>IF(Production!D5="","",Production!D5/Information!$B$8)</f>
        <v/>
      </c>
      <c r="E19" s="48" t="str">
        <f>IF(Production!E5="","",Production!E5/Information!$B$8)</f>
        <v/>
      </c>
      <c r="F19" s="48" t="str">
        <f>IF(Production!F5="","",Production!F5/Information!$B$8)</f>
        <v/>
      </c>
      <c r="G19" s="48" t="str">
        <f>IF(Production!G5="","",Production!G5/Information!$B$8)</f>
        <v/>
      </c>
      <c r="H19" s="48" t="str">
        <f>IF(B19="","",AVERAGE(B19:G19))</f>
        <v/>
      </c>
      <c r="I19" s="49"/>
    </row>
    <row r="20" spans="1:9">
      <c r="A20" s="30" t="s">
        <v>46</v>
      </c>
      <c r="B20" s="45" t="str">
        <f>IF(Production!B5="","",Production!B5/(Information!$B$9*Information!$B$6))</f>
        <v/>
      </c>
      <c r="C20" s="45" t="str">
        <f>IF(Production!C5="","",Production!C5/(Information!$B$9*Information!$B$6))</f>
        <v/>
      </c>
      <c r="D20" s="45" t="str">
        <f>IF(Production!D5="","",Production!D5/(Information!$B$9*Information!$B$6))</f>
        <v/>
      </c>
      <c r="E20" s="45" t="str">
        <f>IF(Production!E5="","",Production!E5/(Information!$B$9*Information!$B$6))</f>
        <v/>
      </c>
      <c r="F20" s="45" t="str">
        <f>IF(Production!F5="","",Production!F5/(Information!$B$9*Information!$B$6))</f>
        <v/>
      </c>
      <c r="G20" s="45" t="str">
        <f>IF(Production!G5="","",Production!G5/(Information!$B$9*Information!$B$6))</f>
        <v/>
      </c>
      <c r="H20" s="45" t="str">
        <f>IF(B20="","",AVERAGE(B20:G20))</f>
        <v/>
      </c>
    </row>
    <row r="22" spans="1:9">
      <c r="A22" s="34" t="s">
        <v>119</v>
      </c>
    </row>
  </sheetData>
  <sheetProtection sheet="1" objects="1" scenarios="1"/>
  <mergeCells count="1">
    <mergeCell ref="A1:I2"/>
  </mergeCells>
  <hyperlinks>
    <hyperlink ref="A22" location="Stats!A1" display="To Statistics"/>
  </hyperlinks>
  <pageMargins left="0.7" right="0.7" top="0.75" bottom="0.75" header="0.3" footer="0.3"/>
  <pageSetup scale="91" fitToHeight="0" orientation="landscape" verticalDpi="2" r:id="rId1"/>
  <ignoredErrors>
    <ignoredError sqref="G14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tabSelected="1" workbookViewId="0">
      <selection activeCell="B8" sqref="B8"/>
    </sheetView>
  </sheetViews>
  <sheetFormatPr defaultRowHeight="15"/>
  <cols>
    <col min="1" max="1" width="37.28515625" style="30" bestFit="1" customWidth="1"/>
    <col min="2" max="2" width="13.28515625" style="30" bestFit="1" customWidth="1"/>
    <col min="3" max="3" width="10.5703125" style="30" bestFit="1" customWidth="1"/>
    <col min="4" max="5" width="9.140625" style="30"/>
    <col min="6" max="6" width="14.28515625" style="30" bestFit="1" customWidth="1"/>
    <col min="7" max="16384" width="9.140625" style="30"/>
  </cols>
  <sheetData>
    <row r="1" spans="1:7">
      <c r="A1" s="71" t="str">
        <f>"Selected Statistics for "&amp;Information!B3&amp;" in "&amp;Information!B5</f>
        <v xml:space="preserve">Selected Statistics for  in </v>
      </c>
      <c r="B1" s="72"/>
      <c r="C1" s="72"/>
      <c r="D1" s="72"/>
      <c r="E1" s="72"/>
      <c r="F1" s="72"/>
      <c r="G1" s="73"/>
    </row>
    <row r="2" spans="1:7" ht="15.75" thickBot="1">
      <c r="A2" s="74"/>
      <c r="B2" s="75"/>
      <c r="C2" s="75"/>
      <c r="D2" s="75"/>
      <c r="E2" s="75"/>
      <c r="F2" s="75"/>
      <c r="G2" s="76"/>
    </row>
    <row r="3" spans="1:7">
      <c r="A3" s="30" t="s">
        <v>33</v>
      </c>
      <c r="B3" s="30">
        <f>Calcs!I4</f>
        <v>0</v>
      </c>
    </row>
    <row r="4" spans="1:7">
      <c r="A4" s="30" t="s">
        <v>92</v>
      </c>
      <c r="B4" s="50" t="e">
        <f>B3/VLOOKUP(Information!B5,Information!$H$18:$I$273,2,FALSE)</f>
        <v>#N/A</v>
      </c>
      <c r="C4" s="40"/>
    </row>
    <row r="5" spans="1:7">
      <c r="A5" s="30" t="s">
        <v>96</v>
      </c>
      <c r="B5" s="44" t="e">
        <f>Calcs!H5</f>
        <v>#DIV/0!</v>
      </c>
    </row>
    <row r="6" spans="1:7">
      <c r="A6" s="30" t="s">
        <v>98</v>
      </c>
      <c r="B6" s="44">
        <f>Calcs!I5</f>
        <v>0</v>
      </c>
    </row>
    <row r="7" spans="1:7">
      <c r="A7" s="30" t="s">
        <v>97</v>
      </c>
      <c r="B7" s="44" t="e">
        <f>Calcs!H6</f>
        <v>#DIV/0!</v>
      </c>
      <c r="F7" s="51"/>
    </row>
    <row r="8" spans="1:7">
      <c r="A8" s="30" t="s">
        <v>99</v>
      </c>
      <c r="B8" s="44">
        <f>Calcs!I6</f>
        <v>0</v>
      </c>
      <c r="F8" s="51"/>
    </row>
    <row r="9" spans="1:7">
      <c r="A9" s="30" t="s">
        <v>34</v>
      </c>
      <c r="B9" s="52" t="e">
        <f>Calcs!H7</f>
        <v>#DIV/0!</v>
      </c>
      <c r="F9" s="51"/>
    </row>
    <row r="10" spans="1:7">
      <c r="A10" s="30" t="s">
        <v>93</v>
      </c>
      <c r="B10" s="53" t="str">
        <f>Calcs!I8</f>
        <v/>
      </c>
    </row>
    <row r="11" spans="1:7">
      <c r="A11" s="30" t="s">
        <v>94</v>
      </c>
      <c r="B11" s="44" t="str">
        <f>Calcs!I9</f>
        <v/>
      </c>
    </row>
    <row r="12" spans="1:7">
      <c r="A12" s="30" t="s">
        <v>37</v>
      </c>
      <c r="B12" s="52" t="str">
        <f>Calcs!I10</f>
        <v/>
      </c>
    </row>
    <row r="13" spans="1:7">
      <c r="A13" s="30" t="s">
        <v>95</v>
      </c>
      <c r="B13" s="53" t="str">
        <f>Calcs!I11</f>
        <v/>
      </c>
    </row>
    <row r="14" spans="1:7">
      <c r="A14" s="30" t="s">
        <v>39</v>
      </c>
      <c r="B14" s="49" t="str">
        <f>Calcs!H12</f>
        <v/>
      </c>
    </row>
    <row r="15" spans="1:7">
      <c r="A15" s="30" t="s">
        <v>40</v>
      </c>
      <c r="B15" s="49" t="str">
        <f>Calcs!H13</f>
        <v/>
      </c>
    </row>
    <row r="16" spans="1:7">
      <c r="A16" s="30" t="s">
        <v>28</v>
      </c>
      <c r="B16" s="40" t="e">
        <f>Calcs!H14</f>
        <v>#DIV/0!</v>
      </c>
    </row>
    <row r="17" spans="1:2">
      <c r="A17" s="30" t="s">
        <v>29</v>
      </c>
      <c r="B17" s="42">
        <f>Calcs!I15</f>
        <v>0</v>
      </c>
    </row>
    <row r="18" spans="1:2">
      <c r="A18" s="30" t="s">
        <v>105</v>
      </c>
      <c r="B18" s="44">
        <f>Calcs!H16</f>
        <v>0</v>
      </c>
    </row>
    <row r="19" spans="1:2">
      <c r="A19" s="30" t="s">
        <v>104</v>
      </c>
      <c r="B19" s="44">
        <f>Calcs!I16</f>
        <v>0</v>
      </c>
    </row>
    <row r="20" spans="1:2">
      <c r="A20" s="30" t="s">
        <v>103</v>
      </c>
      <c r="B20" s="42" t="str">
        <f>Calcs!H17</f>
        <v/>
      </c>
    </row>
    <row r="21" spans="1:2">
      <c r="A21" s="30" t="s">
        <v>102</v>
      </c>
      <c r="B21" s="42">
        <f>Calcs!I17</f>
        <v>0</v>
      </c>
    </row>
    <row r="22" spans="1:2">
      <c r="A22" s="30" t="s">
        <v>106</v>
      </c>
      <c r="B22" s="42" t="e">
        <f>Calcs!H18</f>
        <v>#DIV/0!</v>
      </c>
    </row>
    <row r="23" spans="1:2">
      <c r="A23" s="30" t="s">
        <v>44</v>
      </c>
      <c r="B23" s="42">
        <f>Calcs!I18</f>
        <v>0</v>
      </c>
    </row>
    <row r="24" spans="1:2">
      <c r="A24" s="30" t="s">
        <v>114</v>
      </c>
      <c r="B24" s="48" t="str">
        <f>Calcs!H19</f>
        <v/>
      </c>
    </row>
    <row r="25" spans="1:2">
      <c r="A25" s="30" t="s">
        <v>46</v>
      </c>
      <c r="B25" s="52" t="str">
        <f>Calcs!H20</f>
        <v/>
      </c>
    </row>
  </sheetData>
  <sheetProtection sheet="1" objects="1" scenarios="1"/>
  <mergeCells count="1">
    <mergeCell ref="A1:G2"/>
  </mergeCells>
  <pageMargins left="0.7" right="0.7" top="0.75" bottom="0.75" header="0.3" footer="0.3"/>
  <pageSetup scale="88" fitToHeight="0" orientation="portrait" verticalDpi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Information</vt:lpstr>
      <vt:lpstr>Production</vt:lpstr>
      <vt:lpstr>Income Stmt</vt:lpstr>
      <vt:lpstr>Balance Sheet</vt:lpstr>
      <vt:lpstr>Calcs</vt:lpstr>
      <vt:lpstr>Stats</vt:lpstr>
      <vt:lpstr>'Balance Sheet'!Print_Area</vt:lpstr>
      <vt:lpstr>Calcs!Print_Area</vt:lpstr>
      <vt:lpstr>'Income Stmt'!Print_Area</vt:lpstr>
      <vt:lpstr>Information!Print_Area</vt:lpstr>
      <vt:lpstr>Production!Print_Area</vt:lpstr>
      <vt:lpstr>Stats!Print_Area</vt:lpstr>
    </vt:vector>
  </TitlesOfParts>
  <Company>Louisiana State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rpruitt</dc:creator>
  <cp:lastModifiedBy>rpruitt</cp:lastModifiedBy>
  <cp:lastPrinted>2013-05-08T15:40:56Z</cp:lastPrinted>
  <dcterms:created xsi:type="dcterms:W3CDTF">2011-11-11T20:07:05Z</dcterms:created>
  <dcterms:modified xsi:type="dcterms:W3CDTF">2013-05-08T16:03:30Z</dcterms:modified>
</cp:coreProperties>
</file>