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showInkAnnotation="0" codeName="ThisWorkbook" defaultThemeVersion="153222"/>
  <mc:AlternateContent xmlns:mc="http://schemas.openxmlformats.org/markup-compatibility/2006">
    <mc:Choice Requires="x15">
      <x15ac:absPath xmlns:x15ac="http://schemas.microsoft.com/office/spreadsheetml/2010/11/ac" url="C:\Adusumilli Research at LSU\Covercrop Research\Cover crop costs -decision tool\"/>
    </mc:Choice>
  </mc:AlternateContent>
  <bookViews>
    <workbookView xWindow="-120" yWindow="-120" windowWidth="29040" windowHeight="15840" activeTab="1"/>
  </bookViews>
  <sheets>
    <sheet name="Notes" sheetId="4" r:id="rId1"/>
    <sheet name="Tool" sheetId="1" r:id="rId2"/>
    <sheet name="NRCSPayments" sheetId="2" state="hidden" r:id="rId3"/>
    <sheet name="seed costs and farm costs" sheetId="3" state="hidden" r:id="rId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0" i="1" l="1"/>
  <c r="E10" i="1"/>
  <c r="D10" i="1"/>
  <c r="C10" i="1"/>
  <c r="E22" i="3" l="1"/>
  <c r="E23" i="3"/>
  <c r="A33" i="2" l="1"/>
  <c r="A32" i="2"/>
  <c r="A31" i="2"/>
  <c r="A30" i="2"/>
  <c r="A29" i="2"/>
  <c r="A28" i="2"/>
  <c r="A27" i="2"/>
  <c r="A26" i="2"/>
  <c r="E21" i="1" l="1"/>
  <c r="E23" i="1" s="1"/>
  <c r="D21" i="1" l="1"/>
  <c r="C21" i="1"/>
  <c r="C23" i="1" s="1"/>
  <c r="D23" i="1" l="1"/>
  <c r="D45" i="3"/>
  <c r="D44" i="3"/>
  <c r="K41" i="3" l="1"/>
  <c r="K40" i="3"/>
  <c r="K38" i="3"/>
  <c r="K37" i="3"/>
  <c r="K32" i="3"/>
  <c r="K31" i="3"/>
  <c r="K30" i="3"/>
  <c r="D56" i="3" l="1"/>
  <c r="D47" i="3"/>
  <c r="D49" i="3"/>
  <c r="D50" i="3"/>
  <c r="D58" i="3"/>
  <c r="D54" i="3"/>
  <c r="D40" i="3" l="1"/>
  <c r="D30" i="3" l="1"/>
  <c r="D36" i="3" l="1"/>
  <c r="D38" i="3" s="1"/>
  <c r="D31" i="3"/>
  <c r="D33" i="3" s="1"/>
  <c r="C17" i="1" s="1"/>
  <c r="D29" i="3"/>
  <c r="C14" i="1" s="1"/>
  <c r="E7" i="3"/>
  <c r="G23" i="3"/>
  <c r="E10" i="3"/>
  <c r="G10" i="3" s="1"/>
  <c r="E11" i="3"/>
  <c r="G11" i="3" s="1"/>
  <c r="E14" i="3"/>
  <c r="E5" i="3"/>
  <c r="E8" i="3"/>
  <c r="E3" i="3"/>
  <c r="G3" i="3" s="1"/>
  <c r="E15" i="3"/>
  <c r="G15" i="3" s="1"/>
  <c r="E6" i="3"/>
  <c r="G6" i="3" s="1"/>
  <c r="E4" i="3"/>
  <c r="G4" i="3" s="1"/>
  <c r="E9" i="3"/>
  <c r="G9" i="3" s="1"/>
  <c r="G5" i="3" l="1"/>
  <c r="G14" i="3"/>
  <c r="G22" i="3"/>
  <c r="G7" i="3"/>
  <c r="G8" i="3"/>
  <c r="E29" i="1"/>
  <c r="A25" i="2"/>
  <c r="A24" i="2" l="1"/>
  <c r="A23" i="2"/>
  <c r="A13" i="2"/>
  <c r="A12" i="2"/>
  <c r="E34" i="1" s="1"/>
  <c r="A22" i="2"/>
  <c r="E39" i="1" l="1"/>
</calcChain>
</file>

<file path=xl/sharedStrings.xml><?xml version="1.0" encoding="utf-8"?>
<sst xmlns="http://schemas.openxmlformats.org/spreadsheetml/2006/main" count="423" uniqueCount="263">
  <si>
    <t>Conventional Till</t>
  </si>
  <si>
    <t>No Till</t>
  </si>
  <si>
    <t>Single</t>
  </si>
  <si>
    <t>Reduced Till</t>
  </si>
  <si>
    <t>Multiple</t>
  </si>
  <si>
    <t>Tillage</t>
  </si>
  <si>
    <t>$/acre/year</t>
  </si>
  <si>
    <t>till-Practice</t>
  </si>
  <si>
    <t>cc-practice</t>
  </si>
  <si>
    <t>Helper</t>
  </si>
  <si>
    <t>Single/Multiple species of CC</t>
  </si>
  <si>
    <t>Existing</t>
  </si>
  <si>
    <t>New</t>
  </si>
  <si>
    <t>Definitions</t>
  </si>
  <si>
    <t>MultipleNewConventional TillExisting</t>
  </si>
  <si>
    <t>SingleExistingConventional TillExisting</t>
  </si>
  <si>
    <t>SingleNewConventional TillExisting</t>
  </si>
  <si>
    <t>SingleNewNo TillNew</t>
  </si>
  <si>
    <t>MultipleNewNo TillNew</t>
  </si>
  <si>
    <t>SingleExistingNo TillNew</t>
  </si>
  <si>
    <t>MultipleExistingNo TillNew</t>
  </si>
  <si>
    <t>SingleNewNo TillExisting</t>
  </si>
  <si>
    <t>MultipleNewNo TillExisting</t>
  </si>
  <si>
    <t>SingleExistingNo TillExisting</t>
  </si>
  <si>
    <t>MultipleExistingNo TillExisting</t>
  </si>
  <si>
    <t>SingleNewReduced TillNew</t>
  </si>
  <si>
    <t>MultipleNewReduced TillNew</t>
  </si>
  <si>
    <t>SingleExistingReduced TillNew</t>
  </si>
  <si>
    <t>MultipleNewReduced TillExisting</t>
  </si>
  <si>
    <t>SingleExistingReduced TillExisting</t>
  </si>
  <si>
    <t>MultipleExistingReduced TillExisting</t>
  </si>
  <si>
    <t>single</t>
  </si>
  <si>
    <t>Activity</t>
  </si>
  <si>
    <t>STIR value</t>
  </si>
  <si>
    <t>Planting (double disk with coulter)</t>
  </si>
  <si>
    <t>~2.5</t>
  </si>
  <si>
    <t>Harvest/crop termination</t>
  </si>
  <si>
    <t>~0.15</t>
  </si>
  <si>
    <t>Tandem Disking</t>
  </si>
  <si>
    <t>~33.0</t>
  </si>
  <si>
    <t>Tandem Disking (light finishing)</t>
  </si>
  <si>
    <t>~19.5</t>
  </si>
  <si>
    <t>Vertical till</t>
  </si>
  <si>
    <t>~20.0</t>
  </si>
  <si>
    <t>Strip till; 5-inch depth; 8-inch berm</t>
  </si>
  <si>
    <t>~7.7</t>
  </si>
  <si>
    <t>Field cultivar; 6-12 inch sweeps</t>
  </si>
  <si>
    <t>~23.0</t>
  </si>
  <si>
    <t>Ripper</t>
  </si>
  <si>
    <t>Moldboard plow</t>
  </si>
  <si>
    <t>~55-65</t>
  </si>
  <si>
    <t>Source: https://www.ag.ndsu.edu/publications/crops/strip-till-for-field-crop-production</t>
  </si>
  <si>
    <t>Disclaimers</t>
  </si>
  <si>
    <t>It was assumed that anyone who qualifies for these practices would get 100% of the EQIP dollars associated with those practices</t>
  </si>
  <si>
    <t>No assumption is included for HUD or minority farmers</t>
  </si>
  <si>
    <t>For the purpose of understanding, it is designated that single cover crop species would qualify for $60/yr/acre</t>
  </si>
  <si>
    <t>For the purpose of understanding, it is designated that multiple cover crop species would qualify for $70/yr/acre</t>
  </si>
  <si>
    <t>Cereal Rye</t>
  </si>
  <si>
    <t>Black Oats</t>
  </si>
  <si>
    <t>Winter Peas</t>
  </si>
  <si>
    <t>Crimson Clover</t>
  </si>
  <si>
    <t>Hairy Vetch</t>
  </si>
  <si>
    <t>Radish</t>
  </si>
  <si>
    <t>Barley</t>
  </si>
  <si>
    <t>Boston Clover</t>
  </si>
  <si>
    <t>A.U. Clover</t>
  </si>
  <si>
    <t>Wheat</t>
  </si>
  <si>
    <t>Rapeseed</t>
  </si>
  <si>
    <t>Berseem Clover</t>
  </si>
  <si>
    <t>Annual Rye grass</t>
  </si>
  <si>
    <t>$/lb</t>
  </si>
  <si>
    <t xml:space="preserve">NW </t>
  </si>
  <si>
    <t>NE-2</t>
  </si>
  <si>
    <t>NE-1</t>
  </si>
  <si>
    <t>Average</t>
  </si>
  <si>
    <t>Seed Costs</t>
  </si>
  <si>
    <t>$/acre</t>
  </si>
  <si>
    <t>Recommended Rate</t>
  </si>
  <si>
    <t>lbs/acre</t>
  </si>
  <si>
    <t>Cover Crop - monocrop</t>
  </si>
  <si>
    <t>$/unit</t>
  </si>
  <si>
    <t>Units</t>
  </si>
  <si>
    <t>Fertilizer Application</t>
  </si>
  <si>
    <t>Termination</t>
  </si>
  <si>
    <t>Chemical Application</t>
  </si>
  <si>
    <t>Mowing/Rolling</t>
  </si>
  <si>
    <t>Would you like to fertilize cover crops</t>
  </si>
  <si>
    <t>How would you terminate the cover crops</t>
  </si>
  <si>
    <t>Drill</t>
  </si>
  <si>
    <t>Broadcast</t>
  </si>
  <si>
    <t>Chemical-Termination</t>
  </si>
  <si>
    <t>CC2</t>
  </si>
  <si>
    <t>CC3</t>
  </si>
  <si>
    <t>CC4</t>
  </si>
  <si>
    <t>Farmer preferred seeding rate, lbs/acre</t>
  </si>
  <si>
    <t>None</t>
  </si>
  <si>
    <t xml:space="preserve">What cover crop do you like to use </t>
  </si>
  <si>
    <t xml:space="preserve">CC1 </t>
  </si>
  <si>
    <t>Planting Method (Select One)</t>
  </si>
  <si>
    <t>Planting Machinery Costs, $/acre</t>
  </si>
  <si>
    <t>Donot Fertilize</t>
  </si>
  <si>
    <t>Fertilize</t>
  </si>
  <si>
    <t>Fertilization costs, $/acre</t>
  </si>
  <si>
    <t>Do you plan to grow single species or multiple species of cover crops (Select one)</t>
  </si>
  <si>
    <t>Type of Tillage you want to adopt on the fields with cover crops (select one)</t>
  </si>
  <si>
    <t>Total Costs, $/acre</t>
  </si>
  <si>
    <t>covercrops</t>
  </si>
  <si>
    <t>Net cost to farmer if NRCS incentives are used</t>
  </si>
  <si>
    <t>NRCS Incentive Payment; $/acre/year</t>
  </si>
  <si>
    <t>Version 1.0</t>
  </si>
  <si>
    <t>Contact</t>
  </si>
  <si>
    <t>James Hendrix, Jhendrix@agcener.lsu.edu</t>
  </si>
  <si>
    <t>Additional Cover Crop Resources</t>
  </si>
  <si>
    <t>Naveen Adusumilli, nadusumilli@agcenter.lsu.edu</t>
  </si>
  <si>
    <t>Labor costs</t>
  </si>
  <si>
    <t>Labor Hrs</t>
  </si>
  <si>
    <t>Labor costs, $/hr</t>
  </si>
  <si>
    <t>Red Clover</t>
  </si>
  <si>
    <t>Subterranean Clover</t>
  </si>
  <si>
    <t>Triticale</t>
  </si>
  <si>
    <t>Oats</t>
  </si>
  <si>
    <t>Tillage Radish</t>
  </si>
  <si>
    <t>Mustard</t>
  </si>
  <si>
    <t>Sunn Hemp</t>
  </si>
  <si>
    <t>Sorghum-Sudan</t>
  </si>
  <si>
    <t>Roundup</t>
  </si>
  <si>
    <t>2,4-D</t>
  </si>
  <si>
    <t>Weedicide</t>
  </si>
  <si>
    <t>Valor</t>
  </si>
  <si>
    <t>Boundary</t>
  </si>
  <si>
    <t>Dicamba</t>
  </si>
  <si>
    <t>Dual Magnum</t>
  </si>
  <si>
    <t>Zidua</t>
  </si>
  <si>
    <t>*Dual Magnum: max rec. dosage is 21oz</t>
  </si>
  <si>
    <t>https://cropwatch.unl.edu/2017-CW-News/2017-documents/weed-management/UNL-EC130-Herbicide-Prices.pdf</t>
  </si>
  <si>
    <t>herbicide costs</t>
  </si>
  <si>
    <t>*Dicamba: max rec. dosage is 16oz; price from cropwatch report</t>
  </si>
  <si>
    <t>LeadOff</t>
  </si>
  <si>
    <t>Rec.unit (oz)/acre</t>
  </si>
  <si>
    <t>*Zidua:max rec. dosage is 2oz, price is 696/80oz, obtained from Keystone Pest solutions, LLC</t>
  </si>
  <si>
    <t>LeadOff price obtained from farmtrade website</t>
  </si>
  <si>
    <t>http://myemail.constantcontact.com/Lowest-Prices-of-the-Year-on-Fungicides-and-more.html?soid=1103899746668&amp;aid=up74Q1iwtfQ</t>
  </si>
  <si>
    <t>Termination*</t>
  </si>
  <si>
    <t>For Chemical and Weedicide, application cost of $1.68 is added to chemical costs</t>
  </si>
  <si>
    <t>Preferred Amounts, OZ</t>
  </si>
  <si>
    <t>weedicide cost, $/acre</t>
  </si>
  <si>
    <t>Josh Copes, jcopes@agcenter.lsu.edu</t>
  </si>
  <si>
    <t>Seed costs are obtained from local dealers and Bestforage.com website</t>
  </si>
  <si>
    <t>https://www.mssoy.org/uploads/files/usda-costs-2014.pdf</t>
  </si>
  <si>
    <t>Another link for seed costs</t>
  </si>
  <si>
    <t>Greencoverseed.com</t>
  </si>
  <si>
    <t>Powerrmax</t>
  </si>
  <si>
    <t>23.10/gal</t>
  </si>
  <si>
    <t>Barrage</t>
  </si>
  <si>
    <t>38.5/gal</t>
  </si>
  <si>
    <t>Vision</t>
  </si>
  <si>
    <t>80.5/gal</t>
  </si>
  <si>
    <t>LeadOff </t>
  </si>
  <si>
    <t>5.15/oz</t>
  </si>
  <si>
    <t>64.75/lb</t>
  </si>
  <si>
    <t>81.04/gal</t>
  </si>
  <si>
    <t>Zidua SC</t>
  </si>
  <si>
    <t>$650/gal</t>
  </si>
  <si>
    <t>Goal</t>
  </si>
  <si>
    <t>70/gal</t>
  </si>
  <si>
    <t>Gramoxone</t>
  </si>
  <si>
    <t>20.50/gal</t>
  </si>
  <si>
    <t>Canopy EX</t>
  </si>
  <si>
    <t>7.20/oz</t>
  </si>
  <si>
    <t>Dual Mag</t>
  </si>
  <si>
    <t>97.70/gal</t>
  </si>
  <si>
    <t>Elevor</t>
  </si>
  <si>
    <t>875/gal</t>
  </si>
  <si>
    <t>Powermax</t>
  </si>
  <si>
    <t>Gramaxone</t>
  </si>
  <si>
    <t>Canopy</t>
  </si>
  <si>
    <t>$/unit (oz)</t>
  </si>
  <si>
    <t>per oz price</t>
  </si>
  <si>
    <t>info from J.Hendrix</t>
  </si>
  <si>
    <t>syngenta website for recommnedations for research</t>
  </si>
  <si>
    <t>http://www.cdms.net/ldat/ld8CC002.pdf</t>
  </si>
  <si>
    <t>recommedation amts</t>
  </si>
  <si>
    <t>https://www.valent.com/Data/Labels/2010-VLR-0010%20Valor%20-%20form%201501-E.pdf</t>
  </si>
  <si>
    <t>https://www.agrian.com/labelcenter/results.cfm?quicksearch=vision</t>
  </si>
  <si>
    <t>https://www.agrian.com/labelcenter/results.cfm?quicksearch=barrage</t>
  </si>
  <si>
    <t>recommndation amts</t>
  </si>
  <si>
    <t>http://www.cdms.net/LDat/ld803006.pdf</t>
  </si>
  <si>
    <t>recommendation amts</t>
  </si>
  <si>
    <t>Elevore</t>
  </si>
  <si>
    <t>http://msdssearch.dow.com/PublishedLiteratureDAS/dh_0997/0901b803809973ab.pdf?filepath=pdfs/noreg/010-43764.pdf&amp;fromPage=GetDoc</t>
  </si>
  <si>
    <t>https://s3-us-west-2.amazonaws.com/greenbook-assets/L39294.pdf</t>
  </si>
  <si>
    <t>Recommended Amounts, OZ ( For Research ONLY)</t>
  </si>
  <si>
    <t>Fertilizer -N (lbs)</t>
  </si>
  <si>
    <t>Price/lb; YOUR LOCAL DEALER</t>
  </si>
  <si>
    <t>Price/lb (For Research ONLY)</t>
  </si>
  <si>
    <t>1. Q&amp;A of Cover Crops and Crop Insurance</t>
  </si>
  <si>
    <t>2. Cover Crop Termination Guidelines</t>
  </si>
  <si>
    <t>3. Cover Crop and Tillage Scenarios</t>
  </si>
  <si>
    <t>Active Ingredient</t>
  </si>
  <si>
    <t>Glyphosate</t>
  </si>
  <si>
    <t>Flumioxazin</t>
  </si>
  <si>
    <t>Pyroxasulfone</t>
  </si>
  <si>
    <t>Paraquat dichloride</t>
  </si>
  <si>
    <t>Metachlor</t>
  </si>
  <si>
    <t>Metribuzin</t>
  </si>
  <si>
    <t>Rimusulfuron and Thifensulfuron</t>
  </si>
  <si>
    <t>Oxyflourfen</t>
  </si>
  <si>
    <t>Halauxifen</t>
  </si>
  <si>
    <t>Metolachlor</t>
  </si>
  <si>
    <t>Chemical/Burn-Down</t>
  </si>
  <si>
    <t>Select a Herbicide you plan to apply</t>
  </si>
  <si>
    <r>
      <t xml:space="preserve">Is the Cover Crop practice you selected above an </t>
    </r>
    <r>
      <rPr>
        <i/>
        <u/>
        <sz val="16"/>
        <color theme="1"/>
        <rFont val="Arial Narrow"/>
        <family val="2"/>
      </rPr>
      <t>existing practice</t>
    </r>
    <r>
      <rPr>
        <sz val="16"/>
        <color theme="1"/>
        <rFont val="Arial Narrow"/>
        <family val="2"/>
      </rPr>
      <t xml:space="preserve"> or a </t>
    </r>
    <r>
      <rPr>
        <i/>
        <u/>
        <sz val="16"/>
        <color theme="1"/>
        <rFont val="Arial Narrow"/>
        <family val="2"/>
      </rPr>
      <t>new practice</t>
    </r>
    <r>
      <rPr>
        <sz val="16"/>
        <color theme="1"/>
        <rFont val="Arial Narrow"/>
        <family val="2"/>
      </rPr>
      <t xml:space="preserve"> on those fields</t>
    </r>
  </si>
  <si>
    <r>
      <t xml:space="preserve">Is the tillage practice you selected above an </t>
    </r>
    <r>
      <rPr>
        <i/>
        <u/>
        <sz val="16"/>
        <color theme="1"/>
        <rFont val="Arial Narrow"/>
        <family val="2"/>
      </rPr>
      <t>existing practice</t>
    </r>
    <r>
      <rPr>
        <sz val="16"/>
        <color theme="1"/>
        <rFont val="Arial Narrow"/>
        <family val="2"/>
      </rPr>
      <t xml:space="preserve"> or a </t>
    </r>
    <r>
      <rPr>
        <i/>
        <u/>
        <sz val="16"/>
        <color theme="1"/>
        <rFont val="Arial Narrow"/>
        <family val="2"/>
      </rPr>
      <t>new practice</t>
    </r>
    <r>
      <rPr>
        <sz val="16"/>
        <color theme="1"/>
        <rFont val="Arial Narrow"/>
        <family val="2"/>
      </rPr>
      <t xml:space="preserve"> on those fields</t>
    </r>
  </si>
  <si>
    <t>Note: Make sure cover crop species selected are different from each other in the cells</t>
  </si>
  <si>
    <t>Select PLANTING METHOD</t>
  </si>
  <si>
    <t>Enter preferred SEEDING RATES (LB/ACRE) for each cover crop</t>
  </si>
  <si>
    <t>If FERTILZER will be applied enter FERTILIZER COSTS, otherwise skip to ROW 19</t>
  </si>
  <si>
    <t xml:space="preserve">Select cover crop TERMINATION method </t>
  </si>
  <si>
    <t xml:space="preserve">Enter Preferred amounts in Row 22. Default values in ROW 21 can be used. </t>
  </si>
  <si>
    <t>FOLLOW LABEL RECOMMENDATIONS.</t>
  </si>
  <si>
    <t>Enter LABOR COSTS and LABOR HOURS NEEDED for the Operations</t>
  </si>
  <si>
    <t>INSTRUCTIONS FOR THE COVER CROP COSTS CACULATOR TOOL</t>
  </si>
  <si>
    <t>Select COVER CROP SPECIES from dropdown list under CC1. If mixture of cover crops are preferred, select covercrop from CC2, CC3, CC4.</t>
  </si>
  <si>
    <t xml:space="preserve">Enter PRICE/LB of each cover crop. Default values in ROW 10 can be used. </t>
  </si>
  <si>
    <t>Enter MACHINERY COSTS in cell D14. Default costs in cell C14 can be used.</t>
  </si>
  <si>
    <t>Select if FERTILIZER will be applied in cell C16</t>
  </si>
  <si>
    <t xml:space="preserve">If CHEMICAL/BURN-DOWN, select preferred CHEMICALS from drop down list. </t>
  </si>
  <si>
    <t xml:space="preserve">Note: The chemicals are HERBICIDES and can be selected if winter weed control is needed as well. </t>
  </si>
  <si>
    <t>STEP 1</t>
  </si>
  <si>
    <t>STEP 2</t>
  </si>
  <si>
    <t>STEP 3</t>
  </si>
  <si>
    <t>STEP 4</t>
  </si>
  <si>
    <t>STEP 5</t>
  </si>
  <si>
    <t>STEP 6</t>
  </si>
  <si>
    <t>STEP 7</t>
  </si>
  <si>
    <t>STEP 8</t>
  </si>
  <si>
    <t>STEP 9</t>
  </si>
  <si>
    <t>STEP 10</t>
  </si>
  <si>
    <t>STEP 11</t>
  </si>
  <si>
    <r>
      <t>Cover crop:</t>
    </r>
    <r>
      <rPr>
        <sz val="11"/>
        <color theme="1"/>
        <rFont val="Arial Narrow"/>
        <family val="2"/>
      </rPr>
      <t xml:space="preserve"> Cover or green manure crops grown for seasonal land cover and soil improvement. Mowing is allowed to control weeds in cover crop stands.</t>
    </r>
  </si>
  <si>
    <r>
      <t>Reduced till:</t>
    </r>
    <r>
      <rPr>
        <sz val="11"/>
        <color theme="1"/>
        <rFont val="Arial Narrow"/>
        <family val="2"/>
      </rPr>
      <t xml:space="preserve"> Practice to manage plant residue on the soil surface while limiting soil-disturbing activities. Commonly includes mulch tillage. Tillage operations such as chisel plowing, tandem disking or vertical tillage ARE ALLOWED. </t>
    </r>
    <r>
      <rPr>
        <b/>
        <u/>
        <sz val="11"/>
        <color theme="1"/>
        <rFont val="Arial Narrow"/>
        <family val="2"/>
      </rPr>
      <t xml:space="preserve">The STIR value shall be no greater than 80 </t>
    </r>
    <r>
      <rPr>
        <sz val="11"/>
        <color theme="1"/>
        <rFont val="Arial Narrow"/>
        <family val="2"/>
      </rPr>
      <t>and no inversion tillage implements (moldboard plow) are used. Do not burn residue except light-moderate burn of sugarcane residue after harvest.</t>
    </r>
  </si>
  <si>
    <r>
      <t>No-till/Strip-till</t>
    </r>
    <r>
      <rPr>
        <sz val="11"/>
        <color theme="1"/>
        <rFont val="Arial Narrow"/>
        <family val="2"/>
      </rPr>
      <t xml:space="preserve">: This practice includes maintaining most of the crop residue on the soil surface. Tillage performed is very narrow strip prepared by coulters, sweeps or similar devices attached to the front of the planter. Seeds are planted in narrow slots or tilled strips established in the untilled seedbeds of the previous crop. </t>
    </r>
    <r>
      <rPr>
        <b/>
        <u/>
        <sz val="11"/>
        <color theme="1"/>
        <rFont val="Arial Narrow"/>
        <family val="2"/>
      </rPr>
      <t>The STIR value shall be no greater than 20</t>
    </r>
    <r>
      <rPr>
        <sz val="11"/>
        <color theme="1"/>
        <rFont val="Arial Narrow"/>
        <family val="2"/>
      </rPr>
      <t>.</t>
    </r>
  </si>
  <si>
    <r>
      <t>STIR</t>
    </r>
    <r>
      <rPr>
        <sz val="11"/>
        <color theme="1"/>
        <rFont val="Arial Narrow"/>
        <family val="2"/>
      </rPr>
      <t xml:space="preserve">: </t>
    </r>
    <r>
      <rPr>
        <b/>
        <sz val="11"/>
        <color theme="1"/>
        <rFont val="Arial Narrow"/>
        <family val="2"/>
      </rPr>
      <t>S</t>
    </r>
    <r>
      <rPr>
        <sz val="11"/>
        <color theme="1"/>
        <rFont val="Arial Narrow"/>
        <family val="2"/>
      </rPr>
      <t xml:space="preserve">oil </t>
    </r>
    <r>
      <rPr>
        <b/>
        <sz val="11"/>
        <color theme="1"/>
        <rFont val="Arial Narrow"/>
        <family val="2"/>
      </rPr>
      <t>T</t>
    </r>
    <r>
      <rPr>
        <sz val="11"/>
        <color theme="1"/>
        <rFont val="Arial Narrow"/>
        <family val="2"/>
      </rPr>
      <t xml:space="preserve">illage </t>
    </r>
    <r>
      <rPr>
        <b/>
        <sz val="11"/>
        <color theme="1"/>
        <rFont val="Arial Narrow"/>
        <family val="2"/>
      </rPr>
      <t>I</t>
    </r>
    <r>
      <rPr>
        <sz val="11"/>
        <color theme="1"/>
        <rFont val="Arial Narrow"/>
        <family val="2"/>
      </rPr>
      <t xml:space="preserve">ntensity </t>
    </r>
    <r>
      <rPr>
        <b/>
        <sz val="11"/>
        <color theme="1"/>
        <rFont val="Arial Narrow"/>
        <family val="2"/>
      </rPr>
      <t>R</t>
    </r>
    <r>
      <rPr>
        <sz val="11"/>
        <color theme="1"/>
        <rFont val="Arial Narrow"/>
        <family val="2"/>
      </rPr>
      <t>ating (STIR) – a numerical value indicating kind of soil disturbance and severity of the disturbance. STIR values are calculated using soil loss equation. STIR values for common field practices are listed below</t>
    </r>
  </si>
  <si>
    <t>INSRUCTIONS FOR NRCS COVER CROP AND TILLAGE DECISION TOOL</t>
  </si>
  <si>
    <t xml:space="preserve">     ROW 33: Select if SINGLE/MULTIPLE  species of cover crops will be grown in your farm operation</t>
  </si>
  <si>
    <t xml:space="preserve">     ROW 34: Select if the practice of growing COVER CROPS is NEW OR EXISTING practice</t>
  </si>
  <si>
    <t xml:space="preserve">     Row 35: Select if CONSERVATION TILLAGE will be implmented</t>
  </si>
  <si>
    <t xml:space="preserve">     ROW 36: Select if the TILLAGE selected is NEW OR EXISTING practice</t>
  </si>
  <si>
    <r>
      <t xml:space="preserve">Select dropdown values from </t>
    </r>
    <r>
      <rPr>
        <b/>
        <sz val="14"/>
        <color theme="1"/>
        <rFont val="Arial Narrow"/>
        <family val="2"/>
      </rPr>
      <t>PURPLE</t>
    </r>
    <r>
      <rPr>
        <sz val="14"/>
        <color theme="1"/>
        <rFont val="Arial Narrow"/>
        <family val="2"/>
      </rPr>
      <t xml:space="preserve"> cells</t>
    </r>
  </si>
  <si>
    <r>
      <t xml:space="preserve">Enter your input values in </t>
    </r>
    <r>
      <rPr>
        <b/>
        <sz val="14"/>
        <color theme="1"/>
        <rFont val="Arial Narrow"/>
        <family val="2"/>
      </rPr>
      <t>YELLOW</t>
    </r>
    <r>
      <rPr>
        <sz val="14"/>
        <color theme="1"/>
        <rFont val="Arial Narrow"/>
        <family val="2"/>
      </rPr>
      <t xml:space="preserve"> cells; </t>
    </r>
  </si>
  <si>
    <r>
      <t xml:space="preserve">Default values in </t>
    </r>
    <r>
      <rPr>
        <b/>
        <sz val="14"/>
        <color theme="1"/>
        <rFont val="Arial Narrow"/>
        <family val="2"/>
      </rPr>
      <t>GREEN</t>
    </r>
    <r>
      <rPr>
        <sz val="14"/>
        <color theme="1"/>
        <rFont val="Arial Narrow"/>
        <family val="2"/>
      </rPr>
      <t xml:space="preserve"> cells can be used</t>
    </r>
  </si>
  <si>
    <t>340 Cover Crop Cover Crop - Basic (Organic and Non-organic) ac $48.60</t>
  </si>
  <si>
    <t>340 Cover Crop HU-Cover Crop - Basic (Organic and Non-organic) ac $58.32</t>
  </si>
  <si>
    <t>340 Cover Crop Cover Crop - Multiple Species (Organic and Non-organic) ac $54.67</t>
  </si>
  <si>
    <t>340 Cover Crop HU-Cover Crop - Multiple Species (Organic and Non-organic) ac $65.60</t>
  </si>
  <si>
    <t>reduced till 17.45/ac</t>
  </si>
  <si>
    <t>less than 20 in tillage 15.29/ac</t>
  </si>
  <si>
    <t>no-till 14.78/ac</t>
  </si>
  <si>
    <t>Deep till &lt;20in</t>
  </si>
  <si>
    <t>2019 Numbers</t>
  </si>
  <si>
    <t xml:space="preserve">                                COVER CROP COSTS CALCULATOR</t>
  </si>
  <si>
    <t xml:space="preserve">                                                              Cover Crop Production Cost Estimator</t>
  </si>
  <si>
    <t xml:space="preserve">                                                            NRCS Cover Crop and Tillage Decision Tool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</si>
</sst>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_(&quot;$&quot;* \(#,##0.00\);_(&quot;$&quot;* &quot;-&quot;??_);_(@_)"/>
    <numFmt numFmtId="164" formatCode="&quot;$&quot;#,##0.00"/>
    <numFmt numFmtId="165" formatCode="0.0"/>
    <numFmt numFmtId="166" formatCode="0.0000"/>
  </numFmts>
  <fonts count="27"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1"/>
      <color rgb="FF000000"/>
      <name val="Calibri"/>
      <family val="2"/>
    </font>
    <font>
      <sz val="11"/>
      <color theme="1"/>
      <name val="Arial Narrow"/>
      <family val="2"/>
    </font>
    <font>
      <sz val="20"/>
      <color theme="1"/>
      <name val="Arial Narrow"/>
      <family val="2"/>
    </font>
    <font>
      <sz val="14"/>
      <color theme="1"/>
      <name val="Arial Narrow"/>
      <family val="2"/>
    </font>
    <font>
      <b/>
      <sz val="22"/>
      <color theme="1"/>
      <name val="Arial Narrow"/>
      <family val="2"/>
    </font>
    <font>
      <b/>
      <sz val="18"/>
      <color theme="1"/>
      <name val="Arial Narrow"/>
      <family val="2"/>
    </font>
    <font>
      <u/>
      <sz val="18"/>
      <color theme="10"/>
      <name val="Arial Narrow"/>
      <family val="2"/>
    </font>
    <font>
      <sz val="16"/>
      <color theme="1"/>
      <name val="Arial Narrow"/>
      <family val="2"/>
    </font>
    <font>
      <b/>
      <sz val="16"/>
      <color theme="1"/>
      <name val="Arial Narrow"/>
      <family val="2"/>
    </font>
    <font>
      <b/>
      <sz val="26"/>
      <color theme="1"/>
      <name val="Arial Narrow"/>
      <family val="2"/>
    </font>
    <font>
      <i/>
      <u/>
      <sz val="16"/>
      <color theme="1"/>
      <name val="Arial Narrow"/>
      <family val="2"/>
    </font>
    <font>
      <sz val="22"/>
      <color theme="1"/>
      <name val="Arial Narrow"/>
      <family val="2"/>
    </font>
    <font>
      <b/>
      <sz val="11"/>
      <color theme="1"/>
      <name val="Arial Narrow"/>
      <family val="2"/>
    </font>
    <font>
      <b/>
      <sz val="36"/>
      <color theme="1"/>
      <name val="Arial Narrow"/>
      <family val="2"/>
    </font>
    <font>
      <b/>
      <sz val="14"/>
      <color theme="1"/>
      <name val="Arial Narrow"/>
      <family val="2"/>
    </font>
    <font>
      <b/>
      <u/>
      <sz val="11"/>
      <color theme="1"/>
      <name val="Arial Narrow"/>
      <family val="2"/>
    </font>
    <font>
      <b/>
      <u/>
      <sz val="16"/>
      <color theme="1"/>
      <name val="Arial Narrow"/>
      <family val="2"/>
    </font>
    <font>
      <b/>
      <u/>
      <sz val="14"/>
      <color theme="1"/>
      <name val="Arial Narrow"/>
      <family val="2"/>
    </font>
    <font>
      <b/>
      <i/>
      <sz val="11"/>
      <color theme="1"/>
      <name val="Arial Narrow"/>
      <family val="2"/>
    </font>
    <font>
      <sz val="28"/>
      <color theme="1"/>
      <name val="Arial Narrow"/>
      <family val="2"/>
    </font>
    <font>
      <b/>
      <i/>
      <sz val="18"/>
      <color theme="1"/>
      <name val="Arial Narrow"/>
      <family val="2"/>
    </font>
    <font>
      <b/>
      <sz val="15"/>
      <color theme="1"/>
      <name val="Arial Narrow"/>
      <family val="2"/>
    </font>
    <font>
      <sz val="11"/>
      <color theme="5" tint="0.39997558519241921"/>
      <name val="Arial Narrow"/>
      <family val="2"/>
    </font>
  </fonts>
  <fills count="12">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rgb="FFDCC5ED"/>
        <bgColor indexed="64"/>
      </patternFill>
    </fill>
    <fill>
      <patternFill patternType="solid">
        <fgColor theme="5"/>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Dashed">
        <color indexed="64"/>
      </left>
      <right style="mediumDashed">
        <color indexed="64"/>
      </right>
      <top style="mediumDashed">
        <color indexed="64"/>
      </top>
      <bottom style="mediumDashed">
        <color indexed="64"/>
      </bottom>
      <diagonal/>
    </border>
    <border>
      <left style="mediumDashed">
        <color indexed="64"/>
      </left>
      <right/>
      <top style="mediumDashed">
        <color indexed="64"/>
      </top>
      <bottom style="mediumDashed">
        <color indexed="64"/>
      </bottom>
      <diagonal/>
    </border>
    <border>
      <left/>
      <right style="mediumDashed">
        <color indexed="64"/>
      </right>
      <top style="mediumDashed">
        <color indexed="64"/>
      </top>
      <bottom style="mediumDashed">
        <color indexed="64"/>
      </bottom>
      <diagonal/>
    </border>
    <border>
      <left style="medium">
        <color indexed="64"/>
      </left>
      <right style="mediumDashed">
        <color indexed="64"/>
      </right>
      <top style="thin">
        <color indexed="64"/>
      </top>
      <bottom style="thin">
        <color indexed="64"/>
      </bottom>
      <diagonal/>
    </border>
    <border>
      <left style="mediumDashed">
        <color indexed="64"/>
      </left>
      <right/>
      <top style="mediumDashed">
        <color indexed="64"/>
      </top>
      <bottom style="medium">
        <color indexed="64"/>
      </bottom>
      <diagonal/>
    </border>
    <border>
      <left style="mediumDashed">
        <color indexed="64"/>
      </left>
      <right style="mediumDashed">
        <color indexed="64"/>
      </right>
      <top/>
      <bottom style="mediumDashed">
        <color indexed="64"/>
      </bottom>
      <diagonal/>
    </border>
    <border>
      <left style="medium">
        <color indexed="64"/>
      </left>
      <right style="mediumDashed">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thin">
        <color indexed="64"/>
      </left>
      <right/>
      <top/>
      <bottom/>
      <diagonal/>
    </border>
    <border>
      <left/>
      <right style="thin">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3" fillId="0" borderId="0" applyNumberFormat="0" applyFill="0" applyBorder="0" applyAlignment="0" applyProtection="0"/>
  </cellStyleXfs>
  <cellXfs count="196">
    <xf numFmtId="0" fontId="0" fillId="0" borderId="0" xfId="0"/>
    <xf numFmtId="0" fontId="0" fillId="0" borderId="0" xfId="0" applyAlignment="1">
      <alignment wrapText="1"/>
    </xf>
    <xf numFmtId="0" fontId="2" fillId="0" borderId="0" xfId="0" applyFont="1"/>
    <xf numFmtId="0" fontId="2" fillId="0" borderId="0" xfId="0" applyFont="1" applyAlignment="1">
      <alignment wrapText="1"/>
    </xf>
    <xf numFmtId="2" fontId="0" fillId="0" borderId="0" xfId="0" applyNumberFormat="1"/>
    <xf numFmtId="0" fontId="0" fillId="7" borderId="0" xfId="0" applyFill="1" applyBorder="1"/>
    <xf numFmtId="0" fontId="0" fillId="7" borderId="0" xfId="0" applyFill="1"/>
    <xf numFmtId="0" fontId="0" fillId="0" borderId="0" xfId="0" applyFill="1"/>
    <xf numFmtId="2" fontId="0" fillId="0" borderId="0" xfId="0" applyNumberFormat="1" applyFill="1"/>
    <xf numFmtId="0" fontId="0" fillId="0" borderId="0" xfId="0" applyFill="1" applyAlignment="1">
      <alignment wrapText="1"/>
    </xf>
    <xf numFmtId="0" fontId="0" fillId="8" borderId="0" xfId="0" applyFill="1"/>
    <xf numFmtId="165" fontId="0" fillId="0" borderId="0" xfId="0" applyNumberFormat="1" applyFill="1"/>
    <xf numFmtId="0" fontId="0" fillId="0" borderId="5" xfId="0" applyBorder="1"/>
    <xf numFmtId="0" fontId="0" fillId="0" borderId="6" xfId="0" applyBorder="1"/>
    <xf numFmtId="0" fontId="0" fillId="0" borderId="7" xfId="0" applyBorder="1"/>
    <xf numFmtId="0" fontId="0" fillId="0" borderId="12" xfId="0" applyFill="1" applyBorder="1"/>
    <xf numFmtId="0" fontId="0" fillId="0" borderId="0" xfId="0" applyFill="1" applyBorder="1"/>
    <xf numFmtId="2" fontId="0" fillId="0" borderId="11" xfId="0" applyNumberFormat="1" applyFill="1" applyBorder="1"/>
    <xf numFmtId="0" fontId="0" fillId="0" borderId="8" xfId="0" applyFill="1" applyBorder="1"/>
    <xf numFmtId="0" fontId="0" fillId="0" borderId="9" xfId="0" applyFill="1" applyBorder="1"/>
    <xf numFmtId="2" fontId="0" fillId="0" borderId="10" xfId="0" applyNumberFormat="1" applyFill="1" applyBorder="1"/>
    <xf numFmtId="0" fontId="0" fillId="7" borderId="0" xfId="0" applyFill="1" applyProtection="1"/>
    <xf numFmtId="0" fontId="0" fillId="7" borderId="0" xfId="0" applyFill="1" applyBorder="1" applyProtection="1"/>
    <xf numFmtId="2" fontId="0" fillId="7" borderId="0" xfId="0" applyNumberFormat="1" applyFill="1" applyProtection="1"/>
    <xf numFmtId="0" fontId="0" fillId="7" borderId="4" xfId="0" applyFill="1" applyBorder="1"/>
    <xf numFmtId="0" fontId="4" fillId="0" borderId="4" xfId="0" applyFont="1" applyBorder="1" applyAlignment="1">
      <alignment vertical="center"/>
    </xf>
    <xf numFmtId="0" fontId="0" fillId="7" borderId="4" xfId="0" applyFill="1" applyBorder="1" applyProtection="1"/>
    <xf numFmtId="0" fontId="0" fillId="0" borderId="0" xfId="0" applyFill="1" applyProtection="1"/>
    <xf numFmtId="2" fontId="0" fillId="0" borderId="0" xfId="0" applyNumberFormat="1" applyFill="1" applyProtection="1"/>
    <xf numFmtId="2" fontId="0" fillId="7" borderId="0" xfId="0" applyNumberFormat="1" applyFill="1"/>
    <xf numFmtId="165" fontId="0" fillId="7" borderId="0" xfId="0" applyNumberFormat="1" applyFill="1"/>
    <xf numFmtId="0" fontId="0" fillId="6" borderId="4" xfId="0" applyFill="1" applyBorder="1"/>
    <xf numFmtId="2" fontId="0" fillId="6" borderId="4" xfId="0" applyNumberFormat="1" applyFill="1" applyBorder="1"/>
    <xf numFmtId="0" fontId="0" fillId="9" borderId="12" xfId="0" applyFill="1" applyBorder="1" applyAlignment="1"/>
    <xf numFmtId="0" fontId="0" fillId="9" borderId="0" xfId="0" applyFill="1" applyBorder="1" applyAlignment="1"/>
    <xf numFmtId="0" fontId="0" fillId="9" borderId="11" xfId="0" applyFill="1" applyBorder="1" applyAlignment="1"/>
    <xf numFmtId="0" fontId="5" fillId="7" borderId="0" xfId="0" applyFont="1" applyFill="1"/>
    <xf numFmtId="0" fontId="5" fillId="7" borderId="0" xfId="0" applyFont="1" applyFill="1" applyAlignment="1">
      <alignment vertical="center"/>
    </xf>
    <xf numFmtId="0" fontId="5" fillId="7" borderId="0" xfId="0" applyFont="1" applyFill="1" applyBorder="1"/>
    <xf numFmtId="0" fontId="5" fillId="0" borderId="0" xfId="0" applyFont="1" applyFill="1" applyBorder="1" applyAlignment="1">
      <alignment wrapText="1"/>
    </xf>
    <xf numFmtId="0" fontId="9" fillId="7" borderId="0" xfId="0" applyFont="1" applyFill="1" applyBorder="1" applyAlignment="1"/>
    <xf numFmtId="0" fontId="5" fillId="7" borderId="12" xfId="0" applyFont="1" applyFill="1" applyBorder="1"/>
    <xf numFmtId="0" fontId="5" fillId="7" borderId="11" xfId="0" applyFont="1" applyFill="1" applyBorder="1"/>
    <xf numFmtId="0" fontId="9" fillId="7" borderId="12" xfId="0" applyFont="1" applyFill="1" applyBorder="1" applyAlignment="1">
      <alignment horizontal="center"/>
    </xf>
    <xf numFmtId="0" fontId="9" fillId="0" borderId="0" xfId="0" applyFont="1" applyFill="1" applyBorder="1" applyAlignment="1">
      <alignment horizontal="center"/>
    </xf>
    <xf numFmtId="0" fontId="9" fillId="7" borderId="0" xfId="0" applyFont="1" applyFill="1" applyBorder="1" applyAlignment="1">
      <alignment horizontal="center"/>
    </xf>
    <xf numFmtId="0" fontId="9" fillId="7" borderId="11" xfId="0" applyFont="1" applyFill="1" applyBorder="1" applyAlignment="1">
      <alignment horizontal="center"/>
    </xf>
    <xf numFmtId="0" fontId="11" fillId="0" borderId="15" xfId="0" applyFont="1" applyFill="1" applyBorder="1" applyAlignment="1">
      <alignment horizontal="left"/>
    </xf>
    <xf numFmtId="0" fontId="9" fillId="10" borderId="19" xfId="0" applyFont="1" applyFill="1" applyBorder="1" applyAlignment="1" applyProtection="1">
      <alignment horizontal="center" wrapText="1"/>
      <protection locked="0"/>
    </xf>
    <xf numFmtId="0" fontId="9" fillId="10" borderId="19" xfId="0" applyFont="1" applyFill="1" applyBorder="1" applyAlignment="1" applyProtection="1">
      <alignment horizontal="center"/>
      <protection locked="0"/>
    </xf>
    <xf numFmtId="0" fontId="9" fillId="10" borderId="21" xfId="0" applyFont="1" applyFill="1" applyBorder="1" applyAlignment="1" applyProtection="1">
      <alignment horizontal="center"/>
      <protection locked="0"/>
    </xf>
    <xf numFmtId="0" fontId="11" fillId="7" borderId="12" xfId="0" applyFont="1" applyFill="1" applyBorder="1" applyAlignment="1">
      <alignment horizontal="left" wrapText="1"/>
    </xf>
    <xf numFmtId="0" fontId="11" fillId="0" borderId="14" xfId="0" applyFont="1" applyFill="1" applyBorder="1" applyAlignment="1">
      <alignment horizontal="left"/>
    </xf>
    <xf numFmtId="0" fontId="9" fillId="5" borderId="3" xfId="0" applyFont="1" applyFill="1" applyBorder="1" applyAlignment="1" applyProtection="1">
      <alignment horizontal="center"/>
      <protection locked="0"/>
    </xf>
    <xf numFmtId="0" fontId="9" fillId="5" borderId="1" xfId="0" applyFont="1" applyFill="1" applyBorder="1" applyAlignment="1" applyProtection="1">
      <alignment horizontal="center"/>
      <protection locked="0"/>
    </xf>
    <xf numFmtId="0" fontId="5" fillId="7" borderId="0" xfId="0" applyFont="1" applyFill="1" applyBorder="1" applyProtection="1">
      <protection hidden="1"/>
    </xf>
    <xf numFmtId="0" fontId="5" fillId="7" borderId="0" xfId="0" applyFont="1" applyFill="1" applyProtection="1">
      <protection hidden="1"/>
    </xf>
    <xf numFmtId="2" fontId="9" fillId="5" borderId="3" xfId="0" applyNumberFormat="1" applyFont="1" applyFill="1" applyBorder="1" applyAlignment="1" applyProtection="1">
      <alignment horizontal="center"/>
      <protection locked="0"/>
    </xf>
    <xf numFmtId="2" fontId="9" fillId="5" borderId="1" xfId="0" applyNumberFormat="1" applyFont="1" applyFill="1" applyBorder="1" applyAlignment="1" applyProtection="1">
      <alignment horizontal="center"/>
      <protection locked="0"/>
    </xf>
    <xf numFmtId="0" fontId="11" fillId="7" borderId="12" xfId="0" applyFont="1" applyFill="1" applyBorder="1" applyAlignment="1">
      <alignment horizontal="left"/>
    </xf>
    <xf numFmtId="0" fontId="9" fillId="7" borderId="0" xfId="0" applyFont="1" applyFill="1" applyBorder="1" applyAlignment="1" applyProtection="1">
      <alignment horizontal="center"/>
    </xf>
    <xf numFmtId="0" fontId="9" fillId="7" borderId="0" xfId="0" applyFont="1" applyFill="1" applyBorder="1" applyAlignment="1" applyProtection="1">
      <protection hidden="1"/>
    </xf>
    <xf numFmtId="0" fontId="9" fillId="0" borderId="0" xfId="0" applyFont="1" applyFill="1" applyBorder="1" applyAlignment="1" applyProtection="1">
      <alignment horizontal="center"/>
    </xf>
    <xf numFmtId="0" fontId="9" fillId="7" borderId="11" xfId="0" quotePrefix="1" applyFont="1" applyFill="1" applyBorder="1" applyAlignment="1">
      <alignment horizontal="left"/>
    </xf>
    <xf numFmtId="0" fontId="11" fillId="0" borderId="22" xfId="0" applyFont="1" applyFill="1" applyBorder="1" applyAlignment="1" applyProtection="1">
      <alignment horizontal="left"/>
    </xf>
    <xf numFmtId="44" fontId="9" fillId="10" borderId="9" xfId="1" applyFont="1" applyFill="1" applyBorder="1" applyAlignment="1" applyProtection="1">
      <alignment horizontal="center"/>
      <protection locked="0"/>
    </xf>
    <xf numFmtId="0" fontId="9" fillId="10" borderId="23" xfId="0" applyFont="1" applyFill="1" applyBorder="1" applyAlignment="1" applyProtection="1">
      <alignment horizontal="center"/>
      <protection locked="0"/>
    </xf>
    <xf numFmtId="0" fontId="9" fillId="7" borderId="11" xfId="0" applyFont="1" applyFill="1" applyBorder="1" applyAlignment="1" applyProtection="1">
      <alignment horizontal="center"/>
    </xf>
    <xf numFmtId="0" fontId="9" fillId="7" borderId="0" xfId="0" applyFont="1" applyFill="1" applyBorder="1" applyAlignment="1" applyProtection="1"/>
    <xf numFmtId="0" fontId="5" fillId="7" borderId="0" xfId="0" applyFont="1" applyFill="1" applyBorder="1" applyProtection="1"/>
    <xf numFmtId="0" fontId="5" fillId="7" borderId="0" xfId="0" applyFont="1" applyFill="1" applyProtection="1"/>
    <xf numFmtId="0" fontId="11" fillId="7" borderId="14" xfId="0" applyFont="1" applyFill="1" applyBorder="1" applyProtection="1"/>
    <xf numFmtId="165" fontId="9" fillId="5" borderId="3" xfId="1" applyNumberFormat="1" applyFont="1" applyFill="1" applyBorder="1" applyAlignment="1" applyProtection="1">
      <alignment horizontal="center"/>
      <protection locked="0"/>
    </xf>
    <xf numFmtId="0" fontId="11" fillId="0" borderId="14" xfId="0" applyFont="1" applyFill="1" applyBorder="1" applyAlignment="1" applyProtection="1">
      <alignment horizontal="left"/>
    </xf>
    <xf numFmtId="44" fontId="9" fillId="7" borderId="0" xfId="1" applyFont="1" applyFill="1" applyBorder="1" applyAlignment="1">
      <alignment horizontal="center"/>
    </xf>
    <xf numFmtId="0" fontId="9" fillId="7" borderId="0" xfId="0" applyFont="1" applyFill="1" applyBorder="1" applyAlignment="1" applyProtection="1">
      <alignment horizontal="center"/>
      <protection locked="0"/>
    </xf>
    <xf numFmtId="44" fontId="9" fillId="5" borderId="1" xfId="1" applyNumberFormat="1" applyFont="1" applyFill="1" applyBorder="1" applyAlignment="1" applyProtection="1">
      <alignment horizontal="center"/>
      <protection locked="0"/>
    </xf>
    <xf numFmtId="165" fontId="9" fillId="5" borderId="17" xfId="1" applyNumberFormat="1" applyFont="1" applyFill="1" applyBorder="1" applyAlignment="1" applyProtection="1">
      <alignment horizontal="right"/>
      <protection locked="0"/>
    </xf>
    <xf numFmtId="165" fontId="9" fillId="7" borderId="0" xfId="1" applyNumberFormat="1" applyFont="1" applyFill="1" applyBorder="1" applyAlignment="1" applyProtection="1">
      <alignment horizontal="right"/>
    </xf>
    <xf numFmtId="0" fontId="11" fillId="7" borderId="8" xfId="0" applyFont="1" applyFill="1" applyBorder="1" applyAlignment="1">
      <alignment horizontal="left"/>
    </xf>
    <xf numFmtId="0" fontId="5" fillId="7" borderId="9" xfId="0" applyFont="1" applyFill="1" applyBorder="1"/>
    <xf numFmtId="0" fontId="11" fillId="7" borderId="0" xfId="0" applyFont="1" applyFill="1" applyAlignment="1">
      <alignment horizontal="left"/>
    </xf>
    <xf numFmtId="0" fontId="9" fillId="7" borderId="0" xfId="0" applyFont="1" applyFill="1" applyAlignment="1">
      <alignment horizontal="center"/>
    </xf>
    <xf numFmtId="0" fontId="11" fillId="7" borderId="12" xfId="0" applyFont="1" applyFill="1" applyBorder="1" applyAlignment="1">
      <alignment vertical="center"/>
    </xf>
    <xf numFmtId="0" fontId="6" fillId="7" borderId="0" xfId="0" applyFont="1" applyFill="1" applyBorder="1" applyAlignment="1">
      <alignment horizontal="center"/>
    </xf>
    <xf numFmtId="0" fontId="11" fillId="0" borderId="15" xfId="0" applyFont="1" applyBorder="1" applyAlignment="1">
      <alignment vertical="center" wrapText="1"/>
    </xf>
    <xf numFmtId="0" fontId="12" fillId="7" borderId="0" xfId="0" applyFont="1" applyFill="1" applyBorder="1" applyAlignment="1"/>
    <xf numFmtId="164" fontId="13" fillId="7" borderId="0" xfId="1" applyNumberFormat="1" applyFont="1" applyFill="1" applyBorder="1" applyAlignment="1"/>
    <xf numFmtId="0" fontId="11" fillId="0" borderId="25" xfId="0" applyFont="1" applyBorder="1" applyAlignment="1">
      <alignment vertical="center" wrapText="1"/>
    </xf>
    <xf numFmtId="0" fontId="5" fillId="7" borderId="10" xfId="0" applyFont="1" applyFill="1" applyBorder="1"/>
    <xf numFmtId="164" fontId="12" fillId="7" borderId="0" xfId="0" applyNumberFormat="1" applyFont="1" applyFill="1" applyBorder="1" applyAlignment="1"/>
    <xf numFmtId="164" fontId="13" fillId="7" borderId="9" xfId="0" applyNumberFormat="1" applyFont="1" applyFill="1" applyBorder="1" applyAlignment="1"/>
    <xf numFmtId="164" fontId="13" fillId="7" borderId="0" xfId="0" applyNumberFormat="1" applyFont="1" applyFill="1" applyBorder="1" applyAlignment="1"/>
    <xf numFmtId="1" fontId="5" fillId="7" borderId="0" xfId="0" applyNumberFormat="1" applyFont="1" applyFill="1"/>
    <xf numFmtId="0" fontId="5" fillId="7" borderId="0" xfId="0" applyFont="1" applyFill="1" applyAlignment="1">
      <alignment horizontal="center"/>
    </xf>
    <xf numFmtId="0" fontId="5" fillId="7" borderId="0" xfId="0" applyFont="1" applyFill="1" applyBorder="1" applyAlignment="1">
      <alignment vertical="center"/>
    </xf>
    <xf numFmtId="0" fontId="5" fillId="7" borderId="13" xfId="0" applyFont="1" applyFill="1" applyBorder="1"/>
    <xf numFmtId="0" fontId="5" fillId="7" borderId="16" xfId="0" applyFont="1" applyFill="1" applyBorder="1"/>
    <xf numFmtId="0" fontId="16" fillId="7" borderId="16" xfId="0" applyFont="1" applyFill="1" applyBorder="1" applyAlignment="1">
      <alignment wrapText="1"/>
    </xf>
    <xf numFmtId="0" fontId="16" fillId="7" borderId="16" xfId="0" applyFont="1" applyFill="1" applyBorder="1"/>
    <xf numFmtId="0" fontId="5" fillId="7" borderId="0" xfId="0" applyFont="1" applyFill="1" applyAlignment="1">
      <alignment wrapText="1"/>
    </xf>
    <xf numFmtId="0" fontId="16" fillId="7" borderId="17" xfId="0" applyFont="1" applyFill="1" applyBorder="1"/>
    <xf numFmtId="44" fontId="9" fillId="7" borderId="3" xfId="1" applyFont="1" applyFill="1" applyBorder="1" applyAlignment="1" applyProtection="1">
      <alignment horizontal="right"/>
    </xf>
    <xf numFmtId="44" fontId="9" fillId="7" borderId="1" xfId="1" applyFont="1" applyFill="1" applyBorder="1" applyAlignment="1" applyProtection="1">
      <alignment horizontal="right"/>
    </xf>
    <xf numFmtId="2" fontId="9" fillId="3" borderId="3" xfId="0" applyNumberFormat="1" applyFont="1" applyFill="1" applyBorder="1" applyAlignment="1">
      <alignment horizontal="center"/>
    </xf>
    <xf numFmtId="2" fontId="9" fillId="3" borderId="1" xfId="0" applyNumberFormat="1" applyFont="1" applyFill="1" applyBorder="1" applyAlignment="1">
      <alignment horizontal="center"/>
    </xf>
    <xf numFmtId="166" fontId="9" fillId="3" borderId="1" xfId="0" applyNumberFormat="1" applyFont="1" applyFill="1" applyBorder="1" applyAlignment="1">
      <alignment horizontal="center"/>
    </xf>
    <xf numFmtId="44" fontId="9" fillId="3" borderId="10" xfId="1" applyFont="1" applyFill="1" applyBorder="1" applyAlignment="1">
      <alignment horizontal="center"/>
    </xf>
    <xf numFmtId="0" fontId="9" fillId="3" borderId="3" xfId="1" applyNumberFormat="1" applyFont="1" applyFill="1" applyBorder="1" applyAlignment="1" applyProtection="1">
      <alignment horizontal="center"/>
    </xf>
    <xf numFmtId="165" fontId="9" fillId="3" borderId="1" xfId="1" applyNumberFormat="1" applyFont="1" applyFill="1" applyBorder="1" applyAlignment="1" applyProtection="1">
      <alignment horizontal="center"/>
    </xf>
    <xf numFmtId="165" fontId="9" fillId="3" borderId="17" xfId="1" applyNumberFormat="1" applyFont="1" applyFill="1" applyBorder="1" applyAlignment="1" applyProtection="1">
      <alignment horizontal="center"/>
    </xf>
    <xf numFmtId="0" fontId="6" fillId="10" borderId="19" xfId="0" applyFont="1" applyFill="1" applyBorder="1" applyAlignment="1" applyProtection="1">
      <alignment horizontal="center"/>
      <protection locked="0"/>
    </xf>
    <xf numFmtId="0" fontId="6" fillId="10" borderId="24" xfId="0" applyFont="1" applyFill="1" applyBorder="1" applyAlignment="1" applyProtection="1">
      <alignment horizontal="center"/>
      <protection locked="0"/>
    </xf>
    <xf numFmtId="0" fontId="5" fillId="3" borderId="18" xfId="0" applyFont="1" applyFill="1" applyBorder="1"/>
    <xf numFmtId="0" fontId="7" fillId="10" borderId="26" xfId="0" applyFont="1" applyFill="1" applyBorder="1" applyAlignment="1">
      <alignment horizontal="center" vertical="center"/>
    </xf>
    <xf numFmtId="0" fontId="5" fillId="0" borderId="0" xfId="0" applyFont="1" applyProtection="1"/>
    <xf numFmtId="0" fontId="5" fillId="7" borderId="12" xfId="0" applyFont="1" applyFill="1" applyBorder="1" applyProtection="1"/>
    <xf numFmtId="0" fontId="5" fillId="7" borderId="11" xfId="0" applyFont="1" applyFill="1" applyBorder="1" applyProtection="1"/>
    <xf numFmtId="0" fontId="22" fillId="3" borderId="14" xfId="0" applyFont="1" applyFill="1" applyBorder="1" applyProtection="1"/>
    <xf numFmtId="0" fontId="5" fillId="7" borderId="8" xfId="0" applyFont="1" applyFill="1" applyBorder="1" applyProtection="1"/>
    <xf numFmtId="0" fontId="5" fillId="7" borderId="9" xfId="0" applyFont="1" applyFill="1" applyBorder="1" applyProtection="1"/>
    <xf numFmtId="0" fontId="5" fillId="7" borderId="10" xfId="0" applyFont="1" applyFill="1" applyBorder="1" applyProtection="1"/>
    <xf numFmtId="0" fontId="16" fillId="7" borderId="0" xfId="0" applyFont="1" applyFill="1" applyBorder="1" applyAlignment="1" applyProtection="1">
      <alignment horizontal="center"/>
    </xf>
    <xf numFmtId="0" fontId="5" fillId="0" borderId="0" xfId="0" applyFont="1" applyBorder="1" applyProtection="1"/>
    <xf numFmtId="0" fontId="2" fillId="7" borderId="0" xfId="0" applyFont="1" applyFill="1"/>
    <xf numFmtId="0" fontId="5" fillId="7" borderId="30" xfId="0" applyFont="1" applyFill="1" applyBorder="1" applyAlignment="1" applyProtection="1"/>
    <xf numFmtId="0" fontId="5" fillId="7" borderId="0" xfId="0" applyFont="1" applyFill="1" applyBorder="1" applyAlignment="1" applyProtection="1"/>
    <xf numFmtId="0" fontId="5" fillId="7" borderId="11" xfId="0" applyFont="1" applyFill="1" applyBorder="1" applyAlignment="1" applyProtection="1"/>
    <xf numFmtId="0" fontId="5" fillId="2" borderId="30" xfId="0" applyFont="1" applyFill="1" applyBorder="1" applyAlignment="1" applyProtection="1"/>
    <xf numFmtId="0" fontId="5" fillId="2" borderId="0" xfId="0" applyFont="1" applyFill="1" applyBorder="1" applyAlignment="1" applyProtection="1"/>
    <xf numFmtId="0" fontId="5" fillId="2" borderId="11" xfId="0" applyFont="1" applyFill="1" applyBorder="1" applyAlignment="1" applyProtection="1"/>
    <xf numFmtId="0" fontId="16" fillId="2" borderId="30" xfId="0" applyFont="1" applyFill="1" applyBorder="1" applyAlignment="1" applyProtection="1"/>
    <xf numFmtId="0" fontId="16" fillId="2" borderId="0" xfId="0" applyFont="1" applyFill="1" applyBorder="1" applyAlignment="1" applyProtection="1"/>
    <xf numFmtId="0" fontId="16" fillId="2" borderId="11" xfId="0" applyFont="1" applyFill="1" applyBorder="1" applyAlignment="1" applyProtection="1"/>
    <xf numFmtId="0" fontId="19" fillId="0" borderId="0" xfId="0" applyFont="1" applyBorder="1" applyAlignment="1" applyProtection="1">
      <alignment vertical="top" wrapText="1"/>
    </xf>
    <xf numFmtId="0" fontId="19" fillId="0" borderId="0" xfId="0" applyFont="1" applyBorder="1" applyAlignment="1" applyProtection="1">
      <alignment vertical="top"/>
    </xf>
    <xf numFmtId="0" fontId="20" fillId="0" borderId="0" xfId="0" applyFont="1" applyBorder="1" applyProtection="1"/>
    <xf numFmtId="0" fontId="5" fillId="0" borderId="0" xfId="0" applyFont="1" applyBorder="1" applyAlignment="1" applyProtection="1">
      <alignment vertical="center"/>
    </xf>
    <xf numFmtId="0" fontId="20" fillId="7" borderId="5" xfId="0" applyFont="1" applyFill="1" applyBorder="1" applyAlignment="1" applyProtection="1">
      <alignment horizontal="left"/>
    </xf>
    <xf numFmtId="0" fontId="20" fillId="7" borderId="6" xfId="0" applyFont="1" applyFill="1" applyBorder="1" applyAlignment="1" applyProtection="1">
      <alignment horizontal="left"/>
    </xf>
    <xf numFmtId="0" fontId="20" fillId="7" borderId="7" xfId="0" applyFont="1" applyFill="1" applyBorder="1" applyAlignment="1" applyProtection="1">
      <alignment horizontal="left"/>
    </xf>
    <xf numFmtId="0" fontId="21" fillId="7" borderId="5" xfId="0" applyFont="1" applyFill="1" applyBorder="1" applyAlignment="1" applyProtection="1"/>
    <xf numFmtId="0" fontId="21" fillId="7" borderId="6" xfId="0" applyFont="1" applyFill="1" applyBorder="1" applyAlignment="1" applyProtection="1"/>
    <xf numFmtId="0" fontId="21" fillId="7" borderId="7" xfId="0" applyFont="1" applyFill="1" applyBorder="1" applyAlignment="1" applyProtection="1"/>
    <xf numFmtId="164" fontId="17" fillId="11" borderId="2" xfId="1" applyNumberFormat="1" applyFont="1" applyFill="1" applyBorder="1" applyAlignment="1"/>
    <xf numFmtId="164" fontId="17" fillId="11" borderId="3" xfId="1" applyNumberFormat="1" applyFont="1" applyFill="1" applyBorder="1" applyAlignment="1"/>
    <xf numFmtId="0" fontId="12" fillId="7" borderId="31" xfId="0" applyFont="1" applyFill="1" applyBorder="1" applyAlignment="1"/>
    <xf numFmtId="0" fontId="25" fillId="0" borderId="2" xfId="0" applyFont="1" applyBorder="1" applyAlignment="1"/>
    <xf numFmtId="0" fontId="25" fillId="0" borderId="2" xfId="0" applyFont="1" applyFill="1" applyBorder="1" applyAlignment="1"/>
    <xf numFmtId="164" fontId="12" fillId="7" borderId="2" xfId="0" applyNumberFormat="1" applyFont="1" applyFill="1" applyBorder="1" applyAlignment="1">
      <alignment vertical="center"/>
    </xf>
    <xf numFmtId="164" fontId="12" fillId="7" borderId="3" xfId="0" applyNumberFormat="1" applyFont="1" applyFill="1" applyBorder="1" applyAlignment="1">
      <alignment vertical="center"/>
    </xf>
    <xf numFmtId="164" fontId="17" fillId="11" borderId="2" xfId="0" applyNumberFormat="1" applyFont="1" applyFill="1" applyBorder="1" applyAlignment="1">
      <alignment vertical="center"/>
    </xf>
    <xf numFmtId="0" fontId="12" fillId="7" borderId="3" xfId="0" applyFont="1" applyFill="1" applyBorder="1" applyAlignment="1"/>
    <xf numFmtId="0" fontId="9" fillId="10" borderId="20" xfId="0" applyFont="1" applyFill="1" applyBorder="1" applyAlignment="1" applyProtection="1">
      <protection locked="0"/>
    </xf>
    <xf numFmtId="0" fontId="9" fillId="10" borderId="21" xfId="0" applyFont="1" applyFill="1" applyBorder="1" applyAlignment="1" applyProtection="1">
      <protection locked="0"/>
    </xf>
    <xf numFmtId="0" fontId="7" fillId="5" borderId="27" xfId="0" applyFont="1" applyFill="1" applyBorder="1" applyAlignment="1">
      <alignment vertical="center"/>
    </xf>
    <xf numFmtId="0" fontId="7" fillId="5" borderId="28" xfId="0" applyFont="1" applyFill="1" applyBorder="1" applyAlignment="1">
      <alignment vertical="center"/>
    </xf>
    <xf numFmtId="0" fontId="7" fillId="3" borderId="29" xfId="0" applyFont="1" applyFill="1" applyBorder="1" applyAlignment="1">
      <alignment vertical="center"/>
    </xf>
    <xf numFmtId="0" fontId="7" fillId="3" borderId="28" xfId="0" applyFont="1" applyFill="1" applyBorder="1" applyAlignment="1">
      <alignment vertical="center"/>
    </xf>
    <xf numFmtId="0" fontId="15" fillId="0" borderId="1" xfId="0" applyFont="1" applyFill="1" applyBorder="1" applyAlignment="1">
      <alignment vertical="center"/>
    </xf>
    <xf numFmtId="0" fontId="15" fillId="7" borderId="9" xfId="0" applyFont="1" applyFill="1" applyBorder="1" applyAlignment="1">
      <alignment vertical="center"/>
    </xf>
    <xf numFmtId="164" fontId="17" fillId="11" borderId="10" xfId="0" applyNumberFormat="1" applyFont="1" applyFill="1" applyBorder="1" applyAlignment="1">
      <alignment vertical="center"/>
    </xf>
    <xf numFmtId="0" fontId="9" fillId="7" borderId="18" xfId="0" applyFont="1" applyFill="1" applyBorder="1" applyAlignment="1">
      <alignment horizontal="center"/>
    </xf>
    <xf numFmtId="164" fontId="12" fillId="7" borderId="10" xfId="0" applyNumberFormat="1" applyFont="1" applyFill="1" applyBorder="1" applyAlignment="1"/>
    <xf numFmtId="0" fontId="5" fillId="0" borderId="9" xfId="0" applyFont="1" applyBorder="1" applyAlignment="1" applyProtection="1">
      <alignment vertical="center"/>
    </xf>
    <xf numFmtId="0" fontId="5" fillId="0" borderId="9" xfId="0" applyFont="1" applyFill="1" applyBorder="1" applyAlignment="1" applyProtection="1">
      <alignment vertical="center" wrapText="1"/>
    </xf>
    <xf numFmtId="0" fontId="5" fillId="0" borderId="3" xfId="0" applyFont="1" applyBorder="1" applyAlignment="1" applyProtection="1">
      <alignment horizontal="center" vertical="center" wrapText="1"/>
    </xf>
    <xf numFmtId="0" fontId="5" fillId="0" borderId="2" xfId="0" applyFont="1" applyBorder="1" applyAlignment="1" applyProtection="1">
      <alignment vertical="center"/>
    </xf>
    <xf numFmtId="0" fontId="5" fillId="0" borderId="18" xfId="0" applyFont="1" applyBorder="1" applyAlignment="1" applyProtection="1">
      <alignment vertical="center" wrapText="1"/>
    </xf>
    <xf numFmtId="0" fontId="5" fillId="0" borderId="8" xfId="0" applyFont="1" applyBorder="1" applyAlignment="1" applyProtection="1">
      <alignment vertical="center"/>
    </xf>
    <xf numFmtId="0" fontId="5" fillId="0" borderId="10" xfId="0" applyFont="1" applyBorder="1" applyAlignment="1" applyProtection="1">
      <alignment horizontal="center" vertical="center" wrapText="1"/>
    </xf>
    <xf numFmtId="0" fontId="5" fillId="0" borderId="18" xfId="0" applyFont="1" applyBorder="1" applyAlignment="1" applyProtection="1">
      <alignment vertical="center"/>
    </xf>
    <xf numFmtId="0" fontId="5" fillId="7" borderId="18" xfId="0" applyFont="1" applyFill="1" applyBorder="1" applyAlignment="1" applyProtection="1">
      <alignment vertical="center"/>
    </xf>
    <xf numFmtId="0" fontId="19" fillId="0" borderId="9" xfId="0" applyFont="1" applyBorder="1" applyAlignment="1" applyProtection="1">
      <alignment vertical="top"/>
    </xf>
    <xf numFmtId="0" fontId="5" fillId="2" borderId="1" xfId="0" applyFont="1" applyFill="1" applyBorder="1" applyAlignment="1" applyProtection="1">
      <alignment vertical="center" wrapText="1"/>
    </xf>
    <xf numFmtId="0" fontId="5" fillId="7" borderId="3" xfId="0" applyFont="1" applyFill="1" applyBorder="1" applyProtection="1"/>
    <xf numFmtId="0" fontId="5" fillId="2" borderId="1" xfId="0" applyFont="1" applyFill="1" applyBorder="1" applyAlignment="1" applyProtection="1">
      <alignment horizontal="center" vertical="center" wrapText="1"/>
    </xf>
    <xf numFmtId="0" fontId="5" fillId="4" borderId="2" xfId="0" applyFont="1" applyFill="1" applyBorder="1" applyProtection="1"/>
    <xf numFmtId="0" fontId="26" fillId="4" borderId="3" xfId="0" applyFont="1" applyFill="1" applyBorder="1" applyProtection="1"/>
    <xf numFmtId="0" fontId="23" fillId="3" borderId="2" xfId="0" applyFont="1" applyFill="1" applyBorder="1" applyAlignment="1">
      <alignment vertical="center"/>
    </xf>
    <xf numFmtId="0" fontId="23" fillId="3" borderId="18" xfId="0" applyFont="1" applyFill="1" applyBorder="1" applyAlignment="1">
      <alignment vertical="center"/>
    </xf>
    <xf numFmtId="0" fontId="24" fillId="3" borderId="2" xfId="0" applyFont="1" applyFill="1" applyBorder="1" applyAlignment="1"/>
    <xf numFmtId="0" fontId="24" fillId="3" borderId="18" xfId="0" applyFont="1" applyFill="1" applyBorder="1" applyAlignment="1"/>
    <xf numFmtId="0" fontId="24" fillId="3" borderId="3" xfId="0" applyFont="1" applyFill="1" applyBorder="1" applyAlignment="1"/>
    <xf numFmtId="0" fontId="8" fillId="7" borderId="2" xfId="0" applyFont="1" applyFill="1" applyBorder="1" applyAlignment="1" applyProtection="1"/>
    <xf numFmtId="0" fontId="8" fillId="7" borderId="18" xfId="0" applyFont="1" applyFill="1" applyBorder="1" applyAlignment="1" applyProtection="1"/>
    <xf numFmtId="0" fontId="8" fillId="7" borderId="3" xfId="0" applyFont="1" applyFill="1" applyBorder="1" applyAlignment="1" applyProtection="1"/>
    <xf numFmtId="0" fontId="10" fillId="7" borderId="8" xfId="2" applyFont="1" applyFill="1" applyBorder="1" applyAlignment="1" applyProtection="1">
      <protection locked="0"/>
    </xf>
    <xf numFmtId="0" fontId="10" fillId="7" borderId="9" xfId="2" applyFont="1" applyFill="1" applyBorder="1" applyAlignment="1" applyProtection="1">
      <protection locked="0"/>
    </xf>
    <xf numFmtId="0" fontId="10" fillId="7" borderId="10" xfId="2" applyFont="1" applyFill="1" applyBorder="1" applyAlignment="1" applyProtection="1">
      <protection locked="0"/>
    </xf>
    <xf numFmtId="0" fontId="10" fillId="7" borderId="12" xfId="2" applyFont="1" applyFill="1" applyBorder="1" applyAlignment="1" applyProtection="1">
      <protection locked="0"/>
    </xf>
    <xf numFmtId="0" fontId="10" fillId="7" borderId="0" xfId="2" applyFont="1" applyFill="1" applyBorder="1" applyAlignment="1" applyProtection="1">
      <protection locked="0"/>
    </xf>
    <xf numFmtId="0" fontId="10" fillId="7" borderId="11" xfId="2" applyFont="1" applyFill="1" applyBorder="1" applyAlignment="1" applyProtection="1">
      <protection locked="0"/>
    </xf>
    <xf numFmtId="0" fontId="10" fillId="0" borderId="12" xfId="2" applyFont="1" applyBorder="1" applyAlignment="1" applyProtection="1">
      <protection locked="0"/>
    </xf>
    <xf numFmtId="0" fontId="10" fillId="0" borderId="0" xfId="2" applyFont="1" applyBorder="1" applyAlignment="1" applyProtection="1">
      <protection locked="0"/>
    </xf>
    <xf numFmtId="0" fontId="10" fillId="0" borderId="11" xfId="2" applyFont="1" applyBorder="1" applyAlignment="1" applyProtection="1">
      <protection locked="0"/>
    </xf>
  </cellXfs>
  <cellStyles count="3">
    <cellStyle name="Currency" xfId="1" builtinId="4"/>
    <cellStyle name="Hyperlink" xfId="2" builtinId="8"/>
    <cellStyle name="Normal" xfId="0" builtinId="0"/>
  </cellStyles>
  <dxfs count="1">
    <dxf>
      <font>
        <b/>
        <i/>
        <strike/>
      </font>
      <fill>
        <patternFill patternType="none">
          <bgColor auto="1"/>
        </patternFill>
      </fill>
    </dxf>
  </dxfs>
  <tableStyles count="0" defaultTableStyle="TableStyleMedium2" defaultPivotStyle="PivotStyleLight16"/>
  <colors>
    <mruColors>
      <color rgb="FFDCC5ED"/>
      <color rgb="FFFFCD3F"/>
      <color rgb="FF8BE1FF"/>
      <color rgb="FF4BD0FF"/>
      <color rgb="FFB953FF"/>
      <color rgb="FF99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xdr:colOff>
      <xdr:row>41</xdr:row>
      <xdr:rowOff>10583</xdr:rowOff>
    </xdr:from>
    <xdr:to>
      <xdr:col>1</xdr:col>
      <xdr:colOff>802894</xdr:colOff>
      <xdr:row>44</xdr:row>
      <xdr:rowOff>82972</xdr:rowOff>
    </xdr:to>
    <xdr:pic>
      <xdr:nvPicPr>
        <xdr:cNvPr id="2" name="Picture 1" descr="logo of the organization" title="AgCenter logo">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757" y="10784416"/>
          <a:ext cx="802887" cy="54864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ww.lsuagcenter.com/profiles/aiverson/articles/page1531855108542" TargetMode="External"/><Relationship Id="rId7" Type="http://schemas.openxmlformats.org/officeDocument/2006/relationships/hyperlink" Target="http://www.lsuagcenter.com/profiles/aiverson/articles/page1531855108542" TargetMode="External"/><Relationship Id="rId2" Type="http://schemas.openxmlformats.org/officeDocument/2006/relationships/hyperlink" Target="http://www.lsuagcenter.com/profiles/nadusumilli/articles/page1495644442204" TargetMode="External"/><Relationship Id="rId1" Type="http://schemas.openxmlformats.org/officeDocument/2006/relationships/hyperlink" Target="http://www.lsuagcenter.com/profiles/nadusumilli/articles/page1520011387670" TargetMode="External"/><Relationship Id="rId6" Type="http://schemas.openxmlformats.org/officeDocument/2006/relationships/hyperlink" Target="http://www.lsuagcenter.com/profiles/nadusumilli/articles/page1520011387670" TargetMode="External"/><Relationship Id="rId5" Type="http://schemas.openxmlformats.org/officeDocument/2006/relationships/hyperlink" Target="http://www.lsuagcenter.com/profiles/nadusumilli/articles/page1520011387670" TargetMode="External"/><Relationship Id="rId4" Type="http://schemas.openxmlformats.org/officeDocument/2006/relationships/hyperlink" Target="http://www.lsuagcenter.com/profiles/nadusumilli/articles/page1495644442204" TargetMode="External"/><Relationship Id="rId9"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43"/>
  <sheetViews>
    <sheetView topLeftCell="A10" workbookViewId="0">
      <selection activeCell="B27" sqref="B27"/>
    </sheetView>
  </sheetViews>
  <sheetFormatPr defaultColWidth="9.140625" defaultRowHeight="16.5" x14ac:dyDescent="0.3"/>
  <cols>
    <col min="1" max="16384" width="9.140625" style="70"/>
  </cols>
  <sheetData>
    <row r="1" spans="2:26" ht="17.25" thickBot="1" x14ac:dyDescent="0.35">
      <c r="B1" s="115"/>
      <c r="C1" s="115"/>
      <c r="D1" s="115"/>
      <c r="E1" s="115"/>
      <c r="F1" s="115"/>
      <c r="G1" s="115"/>
      <c r="H1" s="115"/>
      <c r="I1" s="115"/>
      <c r="J1" s="115"/>
      <c r="K1" s="115"/>
      <c r="L1" s="115"/>
      <c r="M1" s="115"/>
      <c r="N1" s="115"/>
      <c r="O1" s="115"/>
      <c r="Q1" s="115"/>
      <c r="R1" s="115"/>
      <c r="S1" s="115"/>
      <c r="T1" s="115"/>
      <c r="U1" s="115"/>
      <c r="V1" s="115"/>
      <c r="W1" s="115"/>
      <c r="X1" s="115"/>
      <c r="Y1" s="115"/>
      <c r="Z1" s="115"/>
    </row>
    <row r="2" spans="2:26" ht="20.25" x14ac:dyDescent="0.3">
      <c r="B2" s="138" t="s">
        <v>221</v>
      </c>
      <c r="C2" s="139"/>
      <c r="D2" s="139"/>
      <c r="E2" s="139"/>
      <c r="F2" s="139"/>
      <c r="G2" s="139"/>
      <c r="H2" s="139"/>
      <c r="I2" s="139"/>
      <c r="J2" s="139"/>
      <c r="K2" s="139"/>
      <c r="L2" s="139"/>
      <c r="M2" s="139"/>
      <c r="N2" s="139"/>
      <c r="O2" s="140"/>
      <c r="Q2" s="141" t="s">
        <v>243</v>
      </c>
      <c r="R2" s="142"/>
      <c r="S2" s="142"/>
      <c r="T2" s="142"/>
      <c r="U2" s="142"/>
      <c r="V2" s="142"/>
      <c r="W2" s="142"/>
      <c r="X2" s="142"/>
      <c r="Y2" s="142"/>
      <c r="Z2" s="143"/>
    </row>
    <row r="3" spans="2:26" x14ac:dyDescent="0.3">
      <c r="B3" s="116"/>
      <c r="C3" s="69"/>
      <c r="D3" s="69"/>
      <c r="E3" s="69"/>
      <c r="F3" s="69"/>
      <c r="G3" s="69"/>
      <c r="H3" s="69"/>
      <c r="I3" s="69"/>
      <c r="J3" s="69"/>
      <c r="K3" s="69"/>
      <c r="L3" s="69"/>
      <c r="M3" s="69"/>
      <c r="N3" s="69"/>
      <c r="O3" s="117"/>
      <c r="Q3" s="116"/>
      <c r="R3" s="69"/>
      <c r="S3" s="69"/>
      <c r="T3" s="69"/>
      <c r="U3" s="69"/>
      <c r="V3" s="69"/>
      <c r="W3" s="69"/>
      <c r="X3" s="69"/>
      <c r="Y3" s="69"/>
      <c r="Z3" s="117"/>
    </row>
    <row r="4" spans="2:26" x14ac:dyDescent="0.3">
      <c r="B4" s="118" t="s">
        <v>228</v>
      </c>
      <c r="C4" s="69" t="s">
        <v>222</v>
      </c>
      <c r="D4" s="69"/>
      <c r="E4" s="69"/>
      <c r="F4" s="69"/>
      <c r="G4" s="69"/>
      <c r="H4" s="69"/>
      <c r="I4" s="69"/>
      <c r="J4" s="69"/>
      <c r="K4" s="69"/>
      <c r="L4" s="69"/>
      <c r="M4" s="69"/>
      <c r="N4" s="69"/>
      <c r="O4" s="117"/>
      <c r="Q4" s="118" t="s">
        <v>228</v>
      </c>
      <c r="R4" s="125" t="s">
        <v>244</v>
      </c>
      <c r="S4" s="126"/>
      <c r="T4" s="126"/>
      <c r="U4" s="126"/>
      <c r="V4" s="126"/>
      <c r="W4" s="126"/>
      <c r="X4" s="126"/>
      <c r="Y4" s="126"/>
      <c r="Z4" s="127"/>
    </row>
    <row r="5" spans="2:26" x14ac:dyDescent="0.3">
      <c r="B5" s="118"/>
      <c r="C5" s="128" t="s">
        <v>213</v>
      </c>
      <c r="D5" s="129"/>
      <c r="E5" s="129"/>
      <c r="F5" s="129"/>
      <c r="G5" s="129"/>
      <c r="H5" s="129"/>
      <c r="I5" s="129"/>
      <c r="J5" s="129"/>
      <c r="K5" s="129"/>
      <c r="L5" s="129"/>
      <c r="M5" s="129"/>
      <c r="N5" s="129"/>
      <c r="O5" s="130"/>
      <c r="Q5" s="118" t="s">
        <v>229</v>
      </c>
      <c r="R5" s="125" t="s">
        <v>245</v>
      </c>
      <c r="S5" s="126"/>
      <c r="T5" s="126"/>
      <c r="U5" s="126"/>
      <c r="V5" s="126"/>
      <c r="W5" s="126"/>
      <c r="X5" s="126"/>
      <c r="Y5" s="126"/>
      <c r="Z5" s="127"/>
    </row>
    <row r="6" spans="2:26" x14ac:dyDescent="0.3">
      <c r="B6" s="118" t="s">
        <v>229</v>
      </c>
      <c r="C6" s="69" t="s">
        <v>215</v>
      </c>
      <c r="D6" s="69"/>
      <c r="E6" s="69"/>
      <c r="F6" s="69"/>
      <c r="G6" s="69"/>
      <c r="H6" s="69"/>
      <c r="I6" s="69"/>
      <c r="J6" s="69"/>
      <c r="K6" s="69"/>
      <c r="L6" s="69"/>
      <c r="M6" s="69"/>
      <c r="N6" s="69"/>
      <c r="O6" s="117"/>
      <c r="Q6" s="118" t="s">
        <v>230</v>
      </c>
      <c r="R6" s="125" t="s">
        <v>246</v>
      </c>
      <c r="S6" s="126"/>
      <c r="T6" s="126"/>
      <c r="U6" s="126"/>
      <c r="V6" s="126"/>
      <c r="W6" s="126"/>
      <c r="X6" s="126"/>
      <c r="Y6" s="126"/>
      <c r="Z6" s="127"/>
    </row>
    <row r="7" spans="2:26" x14ac:dyDescent="0.3">
      <c r="B7" s="118" t="s">
        <v>230</v>
      </c>
      <c r="C7" s="69" t="s">
        <v>223</v>
      </c>
      <c r="D7" s="69"/>
      <c r="E7" s="69"/>
      <c r="F7" s="69"/>
      <c r="G7" s="69"/>
      <c r="H7" s="69"/>
      <c r="I7" s="69"/>
      <c r="J7" s="69"/>
      <c r="K7" s="69"/>
      <c r="L7" s="69"/>
      <c r="M7" s="69"/>
      <c r="N7" s="69"/>
      <c r="O7" s="117"/>
      <c r="Q7" s="118" t="s">
        <v>231</v>
      </c>
      <c r="R7" s="125" t="s">
        <v>247</v>
      </c>
      <c r="S7" s="126"/>
      <c r="T7" s="126"/>
      <c r="U7" s="126"/>
      <c r="V7" s="126"/>
      <c r="W7" s="126"/>
      <c r="X7" s="126"/>
      <c r="Y7" s="126"/>
      <c r="Z7" s="127"/>
    </row>
    <row r="8" spans="2:26" x14ac:dyDescent="0.3">
      <c r="B8" s="118" t="s">
        <v>231</v>
      </c>
      <c r="C8" s="69" t="s">
        <v>214</v>
      </c>
      <c r="D8" s="69"/>
      <c r="E8" s="69"/>
      <c r="F8" s="69"/>
      <c r="G8" s="69"/>
      <c r="H8" s="69"/>
      <c r="I8" s="69"/>
      <c r="J8" s="69"/>
      <c r="K8" s="69"/>
      <c r="L8" s="69"/>
      <c r="M8" s="69"/>
      <c r="N8" s="69"/>
      <c r="O8" s="117"/>
      <c r="Q8" s="116"/>
      <c r="R8" s="69"/>
      <c r="S8" s="69"/>
      <c r="T8" s="69"/>
      <c r="U8" s="69"/>
      <c r="V8" s="69"/>
      <c r="W8" s="69"/>
      <c r="X8" s="69"/>
      <c r="Y8" s="69"/>
      <c r="Z8" s="117"/>
    </row>
    <row r="9" spans="2:26" ht="17.25" thickBot="1" x14ac:dyDescent="0.35">
      <c r="B9" s="118" t="s">
        <v>232</v>
      </c>
      <c r="C9" s="69" t="s">
        <v>224</v>
      </c>
      <c r="D9" s="69"/>
      <c r="E9" s="69"/>
      <c r="F9" s="69"/>
      <c r="G9" s="69"/>
      <c r="H9" s="69"/>
      <c r="I9" s="69"/>
      <c r="J9" s="69"/>
      <c r="K9" s="69"/>
      <c r="L9" s="69"/>
      <c r="M9" s="69"/>
      <c r="N9" s="69"/>
      <c r="O9" s="117"/>
      <c r="Q9" s="119"/>
      <c r="R9" s="120"/>
      <c r="S9" s="120"/>
      <c r="T9" s="120"/>
      <c r="U9" s="120"/>
      <c r="V9" s="120"/>
      <c r="W9" s="120"/>
      <c r="X9" s="120"/>
      <c r="Y9" s="120"/>
      <c r="Z9" s="121"/>
    </row>
    <row r="10" spans="2:26" x14ac:dyDescent="0.3">
      <c r="B10" s="118" t="s">
        <v>233</v>
      </c>
      <c r="C10" s="69" t="s">
        <v>225</v>
      </c>
      <c r="D10" s="69"/>
      <c r="E10" s="69"/>
      <c r="F10" s="69"/>
      <c r="G10" s="69"/>
      <c r="H10" s="69"/>
      <c r="I10" s="69"/>
      <c r="J10" s="69"/>
      <c r="K10" s="69"/>
      <c r="L10" s="69"/>
      <c r="M10" s="69"/>
      <c r="N10" s="69"/>
      <c r="O10" s="117"/>
    </row>
    <row r="11" spans="2:26" x14ac:dyDescent="0.3">
      <c r="B11" s="118" t="s">
        <v>234</v>
      </c>
      <c r="C11" s="69" t="s">
        <v>216</v>
      </c>
      <c r="D11" s="69"/>
      <c r="E11" s="69"/>
      <c r="F11" s="69"/>
      <c r="G11" s="69"/>
      <c r="H11" s="69"/>
      <c r="I11" s="69"/>
      <c r="J11" s="69"/>
      <c r="K11" s="69"/>
      <c r="L11" s="69"/>
      <c r="M11" s="69"/>
      <c r="N11" s="69"/>
      <c r="O11" s="117"/>
    </row>
    <row r="12" spans="2:26" x14ac:dyDescent="0.3">
      <c r="B12" s="118" t="s">
        <v>235</v>
      </c>
      <c r="C12" s="69" t="s">
        <v>217</v>
      </c>
      <c r="D12" s="69"/>
      <c r="E12" s="69"/>
      <c r="F12" s="69"/>
      <c r="G12" s="69"/>
      <c r="H12" s="69"/>
      <c r="I12" s="69"/>
      <c r="J12" s="69"/>
      <c r="K12" s="69"/>
      <c r="L12" s="69"/>
      <c r="M12" s="69"/>
      <c r="N12" s="69"/>
      <c r="O12" s="117"/>
    </row>
    <row r="13" spans="2:26" x14ac:dyDescent="0.3">
      <c r="B13" s="118" t="s">
        <v>236</v>
      </c>
      <c r="C13" s="69" t="s">
        <v>226</v>
      </c>
      <c r="D13" s="69"/>
      <c r="E13" s="69"/>
      <c r="F13" s="69"/>
      <c r="G13" s="69"/>
      <c r="H13" s="69"/>
      <c r="I13" s="69"/>
      <c r="J13" s="69"/>
      <c r="K13" s="69"/>
      <c r="L13" s="69"/>
      <c r="M13" s="69"/>
      <c r="N13" s="69"/>
      <c r="O13" s="117"/>
    </row>
    <row r="14" spans="2:26" x14ac:dyDescent="0.3">
      <c r="B14" s="118"/>
      <c r="C14" s="128" t="s">
        <v>227</v>
      </c>
      <c r="D14" s="129"/>
      <c r="E14" s="129"/>
      <c r="F14" s="129"/>
      <c r="G14" s="129"/>
      <c r="H14" s="129"/>
      <c r="I14" s="129"/>
      <c r="J14" s="129"/>
      <c r="K14" s="129"/>
      <c r="L14" s="129"/>
      <c r="M14" s="129"/>
      <c r="N14" s="129"/>
      <c r="O14" s="130"/>
    </row>
    <row r="15" spans="2:26" x14ac:dyDescent="0.3">
      <c r="B15" s="118" t="s">
        <v>237</v>
      </c>
      <c r="C15" s="69" t="s">
        <v>218</v>
      </c>
      <c r="D15" s="69"/>
      <c r="E15" s="69"/>
      <c r="F15" s="69"/>
      <c r="G15" s="69"/>
      <c r="H15" s="69"/>
      <c r="I15" s="69"/>
      <c r="J15" s="69"/>
      <c r="K15" s="69"/>
      <c r="L15" s="69"/>
      <c r="M15" s="69"/>
      <c r="N15" s="69"/>
      <c r="O15" s="117"/>
    </row>
    <row r="16" spans="2:26" x14ac:dyDescent="0.3">
      <c r="B16" s="118"/>
      <c r="C16" s="131" t="s">
        <v>219</v>
      </c>
      <c r="D16" s="132"/>
      <c r="E16" s="132"/>
      <c r="F16" s="132"/>
      <c r="G16" s="132"/>
      <c r="H16" s="132"/>
      <c r="I16" s="132"/>
      <c r="J16" s="132"/>
      <c r="K16" s="132"/>
      <c r="L16" s="132"/>
      <c r="M16" s="132"/>
      <c r="N16" s="132"/>
      <c r="O16" s="133"/>
    </row>
    <row r="17" spans="1:15" x14ac:dyDescent="0.3">
      <c r="B17" s="118" t="s">
        <v>238</v>
      </c>
      <c r="C17" s="69" t="s">
        <v>220</v>
      </c>
      <c r="D17" s="122"/>
      <c r="E17" s="122"/>
      <c r="F17" s="122"/>
      <c r="G17" s="69"/>
      <c r="H17" s="69"/>
      <c r="I17" s="69"/>
      <c r="J17" s="69"/>
      <c r="K17" s="69"/>
      <c r="L17" s="69"/>
      <c r="M17" s="69"/>
      <c r="N17" s="69"/>
      <c r="O17" s="117"/>
    </row>
    <row r="18" spans="1:15" x14ac:dyDescent="0.3">
      <c r="B18" s="116"/>
      <c r="C18" s="69"/>
      <c r="D18" s="69"/>
      <c r="E18" s="69"/>
      <c r="F18" s="69"/>
      <c r="G18" s="69"/>
      <c r="H18" s="69"/>
      <c r="I18" s="69"/>
      <c r="J18" s="69"/>
      <c r="K18" s="69"/>
      <c r="L18" s="69"/>
      <c r="M18" s="69"/>
      <c r="N18" s="69"/>
      <c r="O18" s="117"/>
    </row>
    <row r="19" spans="1:15" ht="17.25" thickBot="1" x14ac:dyDescent="0.35">
      <c r="B19" s="119"/>
      <c r="C19" s="120"/>
      <c r="D19" s="120"/>
      <c r="E19" s="120"/>
      <c r="F19" s="120"/>
      <c r="G19" s="120"/>
      <c r="H19" s="120"/>
      <c r="I19" s="120"/>
      <c r="J19" s="120"/>
      <c r="K19" s="120"/>
      <c r="L19" s="120"/>
      <c r="M19" s="120"/>
      <c r="N19" s="120"/>
      <c r="O19" s="121"/>
    </row>
    <row r="22" spans="1:15" ht="20.25" x14ac:dyDescent="0.3">
      <c r="B22" s="136" t="s">
        <v>13</v>
      </c>
      <c r="C22" s="123"/>
      <c r="D22" s="69"/>
      <c r="E22" s="69"/>
      <c r="F22" s="69"/>
      <c r="G22" s="69"/>
      <c r="H22" s="69"/>
      <c r="I22" s="69"/>
      <c r="J22" s="69"/>
      <c r="K22" s="69"/>
      <c r="L22" s="69"/>
    </row>
    <row r="23" spans="1:15" x14ac:dyDescent="0.3">
      <c r="B23" s="135" t="s">
        <v>239</v>
      </c>
      <c r="C23" s="134"/>
      <c r="D23" s="134"/>
      <c r="E23" s="134"/>
      <c r="F23" s="134"/>
      <c r="G23" s="134"/>
      <c r="H23" s="134"/>
      <c r="I23" s="134"/>
      <c r="J23" s="134"/>
      <c r="K23" s="134"/>
      <c r="L23" s="134"/>
    </row>
    <row r="24" spans="1:15" x14ac:dyDescent="0.3">
      <c r="B24" s="135" t="s">
        <v>240</v>
      </c>
      <c r="C24" s="135"/>
      <c r="D24" s="135"/>
      <c r="E24" s="135"/>
      <c r="F24" s="135"/>
      <c r="G24" s="135"/>
      <c r="H24" s="135"/>
      <c r="I24" s="135"/>
      <c r="J24" s="135"/>
      <c r="K24" s="135"/>
      <c r="L24" s="123"/>
    </row>
    <row r="25" spans="1:15" x14ac:dyDescent="0.3">
      <c r="B25" s="135" t="s">
        <v>241</v>
      </c>
      <c r="C25" s="135"/>
      <c r="D25" s="135"/>
      <c r="E25" s="135"/>
      <c r="F25" s="135"/>
      <c r="G25" s="135"/>
      <c r="H25" s="135"/>
      <c r="I25" s="135"/>
      <c r="J25" s="135"/>
      <c r="K25" s="135"/>
      <c r="L25" s="123"/>
    </row>
    <row r="26" spans="1:15" ht="17.25" thickBot="1" x14ac:dyDescent="0.35">
      <c r="B26" s="173" t="s">
        <v>242</v>
      </c>
      <c r="C26" s="173"/>
      <c r="D26" s="173"/>
      <c r="E26" s="173"/>
      <c r="F26" s="135"/>
      <c r="G26" s="135"/>
      <c r="H26" s="135"/>
      <c r="I26" s="135"/>
      <c r="J26" s="135"/>
      <c r="K26" s="135"/>
      <c r="L26" s="123"/>
    </row>
    <row r="27" spans="1:15" ht="33.75" thickBot="1" x14ac:dyDescent="0.35">
      <c r="A27" s="117"/>
      <c r="B27" s="174" t="s">
        <v>32</v>
      </c>
      <c r="C27" s="165"/>
      <c r="D27" s="175"/>
      <c r="E27" s="176" t="s">
        <v>33</v>
      </c>
      <c r="F27" s="69"/>
      <c r="G27" s="69"/>
      <c r="H27" s="69"/>
      <c r="I27" s="69"/>
      <c r="J27" s="69"/>
      <c r="K27" s="69"/>
      <c r="L27" s="69"/>
    </row>
    <row r="28" spans="1:15" ht="16.5" customHeight="1" thickBot="1" x14ac:dyDescent="0.35">
      <c r="B28" s="167" t="s">
        <v>34</v>
      </c>
      <c r="C28" s="168"/>
      <c r="D28" s="175"/>
      <c r="E28" s="166" t="s">
        <v>35</v>
      </c>
      <c r="F28" s="69"/>
      <c r="G28" s="69"/>
      <c r="H28" s="69"/>
      <c r="I28" s="69"/>
      <c r="J28" s="69"/>
      <c r="K28" s="69"/>
      <c r="L28" s="69"/>
    </row>
    <row r="29" spans="1:15" ht="16.5" customHeight="1" thickBot="1" x14ac:dyDescent="0.35">
      <c r="B29" s="167" t="s">
        <v>36</v>
      </c>
      <c r="C29" s="168"/>
      <c r="D29" s="175"/>
      <c r="E29" s="166" t="s">
        <v>37</v>
      </c>
      <c r="F29" s="69"/>
      <c r="G29" s="69"/>
      <c r="H29" s="69"/>
      <c r="I29" s="69"/>
      <c r="J29" s="69"/>
      <c r="K29" s="69"/>
      <c r="L29" s="69"/>
    </row>
    <row r="30" spans="1:15" ht="16.5" customHeight="1" thickBot="1" x14ac:dyDescent="0.35">
      <c r="B30" s="167" t="s">
        <v>38</v>
      </c>
      <c r="C30" s="171"/>
      <c r="D30" s="175"/>
      <c r="E30" s="166" t="s">
        <v>39</v>
      </c>
      <c r="F30" s="69"/>
      <c r="G30" s="69"/>
      <c r="H30" s="69"/>
      <c r="I30" s="69"/>
      <c r="J30" s="69"/>
      <c r="K30" s="69"/>
      <c r="L30" s="69"/>
    </row>
    <row r="31" spans="1:15" ht="16.5" customHeight="1" thickBot="1" x14ac:dyDescent="0.35">
      <c r="B31" s="167" t="s">
        <v>40</v>
      </c>
      <c r="C31" s="171"/>
      <c r="D31" s="175"/>
      <c r="E31" s="166" t="s">
        <v>41</v>
      </c>
      <c r="F31" s="69"/>
      <c r="G31" s="69"/>
      <c r="H31" s="69"/>
      <c r="I31" s="69"/>
      <c r="J31" s="69"/>
      <c r="K31" s="69"/>
      <c r="L31" s="69"/>
    </row>
    <row r="32" spans="1:15" ht="17.25" thickBot="1" x14ac:dyDescent="0.35">
      <c r="B32" s="167" t="s">
        <v>42</v>
      </c>
      <c r="C32" s="172"/>
      <c r="D32" s="175"/>
      <c r="E32" s="166" t="s">
        <v>43</v>
      </c>
      <c r="F32" s="69"/>
      <c r="G32" s="69"/>
      <c r="H32" s="69"/>
      <c r="I32" s="69"/>
      <c r="J32" s="69"/>
      <c r="K32" s="69"/>
      <c r="L32" s="69"/>
    </row>
    <row r="33" spans="2:12" ht="16.5" customHeight="1" thickBot="1" x14ac:dyDescent="0.35">
      <c r="B33" s="167" t="s">
        <v>44</v>
      </c>
      <c r="C33" s="171"/>
      <c r="D33" s="175"/>
      <c r="E33" s="166" t="s">
        <v>45</v>
      </c>
      <c r="F33" s="69"/>
      <c r="G33" s="69"/>
      <c r="H33" s="69"/>
      <c r="I33" s="69"/>
      <c r="J33" s="69"/>
      <c r="K33" s="69"/>
      <c r="L33" s="69"/>
    </row>
    <row r="34" spans="2:12" ht="17.25" thickBot="1" x14ac:dyDescent="0.35">
      <c r="B34" s="167" t="s">
        <v>46</v>
      </c>
      <c r="C34" s="171"/>
      <c r="D34" s="175"/>
      <c r="E34" s="166" t="s">
        <v>47</v>
      </c>
      <c r="F34" s="69"/>
      <c r="G34" s="69"/>
      <c r="H34" s="69"/>
      <c r="I34" s="69"/>
      <c r="J34" s="69"/>
      <c r="K34" s="69"/>
      <c r="L34" s="69"/>
    </row>
    <row r="35" spans="2:12" ht="17.25" thickBot="1" x14ac:dyDescent="0.35">
      <c r="B35" s="167" t="s">
        <v>48</v>
      </c>
      <c r="C35" s="172"/>
      <c r="D35" s="175"/>
      <c r="E35" s="166" t="s">
        <v>39</v>
      </c>
      <c r="F35" s="69"/>
      <c r="G35" s="69"/>
      <c r="H35" s="69"/>
      <c r="I35" s="69"/>
      <c r="J35" s="69"/>
      <c r="K35" s="69"/>
      <c r="L35" s="69"/>
    </row>
    <row r="36" spans="2:12" ht="16.5" customHeight="1" thickBot="1" x14ac:dyDescent="0.35">
      <c r="B36" s="169" t="s">
        <v>49</v>
      </c>
      <c r="C36" s="164"/>
      <c r="D36" s="121"/>
      <c r="E36" s="170" t="s">
        <v>50</v>
      </c>
      <c r="F36" s="69"/>
      <c r="G36" s="69"/>
      <c r="H36" s="69"/>
      <c r="I36" s="69"/>
      <c r="J36" s="69"/>
      <c r="K36" s="69"/>
      <c r="L36" s="69"/>
    </row>
    <row r="37" spans="2:12" x14ac:dyDescent="0.3">
      <c r="B37" s="137" t="s">
        <v>51</v>
      </c>
      <c r="C37" s="137"/>
      <c r="D37" s="123"/>
      <c r="E37" s="123"/>
      <c r="F37" s="123"/>
      <c r="G37" s="123"/>
      <c r="H37" s="123"/>
      <c r="I37" s="123"/>
      <c r="J37" s="69"/>
      <c r="K37" s="69"/>
      <c r="L37" s="69"/>
    </row>
    <row r="38" spans="2:12" ht="17.25" thickBot="1" x14ac:dyDescent="0.35">
      <c r="B38" s="69"/>
      <c r="C38" s="69"/>
      <c r="D38" s="69"/>
      <c r="E38" s="69"/>
      <c r="F38" s="69"/>
      <c r="G38" s="69"/>
      <c r="H38" s="69"/>
      <c r="I38" s="69"/>
      <c r="J38" s="69"/>
      <c r="K38" s="69"/>
      <c r="L38" s="69"/>
    </row>
    <row r="39" spans="2:12" ht="17.25" thickBot="1" x14ac:dyDescent="0.35">
      <c r="B39" s="177" t="s">
        <v>52</v>
      </c>
      <c r="C39" s="178"/>
      <c r="D39" s="69"/>
      <c r="E39" s="69"/>
      <c r="F39" s="69"/>
      <c r="G39" s="69"/>
      <c r="H39" s="69"/>
      <c r="I39" s="69"/>
      <c r="J39" s="69"/>
      <c r="K39" s="69"/>
      <c r="L39" s="69"/>
    </row>
    <row r="40" spans="2:12" x14ac:dyDescent="0.3">
      <c r="B40" s="123" t="s">
        <v>54</v>
      </c>
      <c r="C40" s="123"/>
      <c r="D40" s="123"/>
      <c r="E40" s="123"/>
      <c r="F40" s="123"/>
      <c r="G40" s="123"/>
      <c r="H40" s="123"/>
      <c r="I40" s="123"/>
      <c r="J40" s="123"/>
      <c r="K40" s="123"/>
      <c r="L40" s="69"/>
    </row>
    <row r="41" spans="2:12" x14ac:dyDescent="0.3">
      <c r="B41" s="123" t="s">
        <v>55</v>
      </c>
      <c r="C41" s="123"/>
      <c r="D41" s="123"/>
      <c r="E41" s="123"/>
      <c r="F41" s="123"/>
      <c r="G41" s="123"/>
      <c r="H41" s="123"/>
      <c r="I41" s="123"/>
      <c r="J41" s="123"/>
      <c r="K41" s="123"/>
      <c r="L41" s="69"/>
    </row>
    <row r="42" spans="2:12" x14ac:dyDescent="0.3">
      <c r="B42" s="123" t="s">
        <v>56</v>
      </c>
      <c r="C42" s="123"/>
      <c r="D42" s="123"/>
      <c r="E42" s="123"/>
      <c r="F42" s="123"/>
      <c r="G42" s="123"/>
      <c r="H42" s="123"/>
      <c r="I42" s="123"/>
      <c r="J42" s="123"/>
      <c r="K42" s="123"/>
      <c r="L42" s="69"/>
    </row>
    <row r="43" spans="2:12" x14ac:dyDescent="0.3">
      <c r="B43" s="123" t="s">
        <v>53</v>
      </c>
      <c r="C43" s="123"/>
      <c r="D43" s="123"/>
      <c r="E43" s="123"/>
      <c r="F43" s="123"/>
      <c r="G43" s="123"/>
      <c r="H43" s="123"/>
      <c r="I43" s="123"/>
      <c r="J43" s="123"/>
      <c r="K43" s="123"/>
      <c r="L43" s="123"/>
    </row>
  </sheetData>
  <sheetProtection algorithmName="SHA-512" hashValue="XbkFmxtK7ZRrb1fWRcEv52rq/we332qwjE6oYa5hmvaaZ9jBFXeNuMQUQdMgnFl+qD6MklH4Zp7Bw8PB/EPNAw==" saltValue="3gn+9bRTdms8kBm2afnb+g==" spinCount="100000" sheet="1" objects="1" scenarios="1" selectLockedCells="1"/>
  <dataValidations count="1">
    <dataValidation type="list" allowBlank="1" showInputMessage="1" showErrorMessage="1" sqref="C22">
      <formula1>$C$76:$E$76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0"/>
  <sheetViews>
    <sheetView tabSelected="1" zoomScale="80" zoomScaleNormal="80" workbookViewId="0">
      <selection activeCell="C25" sqref="C25"/>
    </sheetView>
  </sheetViews>
  <sheetFormatPr defaultColWidth="9.140625" defaultRowHeight="16.5" x14ac:dyDescent="0.3"/>
  <cols>
    <col min="1" max="1" width="2.42578125" style="36" customWidth="1"/>
    <col min="2" max="2" width="66.5703125" style="36" customWidth="1"/>
    <col min="3" max="3" width="23.5703125" style="36" customWidth="1"/>
    <col min="4" max="4" width="20.7109375" style="36" customWidth="1"/>
    <col min="5" max="5" width="21.42578125" style="36" bestFit="1" customWidth="1"/>
    <col min="6" max="6" width="23.5703125" style="36" customWidth="1"/>
    <col min="7" max="7" width="1.85546875" style="36" customWidth="1"/>
    <col min="8" max="9" width="9.140625" style="36"/>
    <col min="10" max="10" width="11.42578125" style="36" customWidth="1"/>
    <col min="11" max="11" width="15.140625" style="38" customWidth="1"/>
    <col min="12" max="12" width="12.85546875" style="36" customWidth="1"/>
    <col min="13" max="13" width="16.140625" style="36" bestFit="1" customWidth="1"/>
    <col min="14" max="14" width="12.85546875" style="36" bestFit="1" customWidth="1"/>
    <col min="15" max="15" width="11.28515625" style="36" bestFit="1" customWidth="1"/>
    <col min="16" max="16" width="9.140625" style="36" customWidth="1"/>
    <col min="17" max="16384" width="9.140625" style="36"/>
  </cols>
  <sheetData>
    <row r="1" spans="1:13" s="113" customFormat="1" ht="31.5" customHeight="1" thickBot="1" x14ac:dyDescent="0.35">
      <c r="A1" s="36"/>
      <c r="B1" s="179" t="s">
        <v>260</v>
      </c>
      <c r="C1" s="180"/>
      <c r="D1" s="180"/>
      <c r="E1" s="180"/>
      <c r="F1" s="180"/>
    </row>
    <row r="2" spans="1:13" ht="8.25" customHeight="1" thickBot="1" x14ac:dyDescent="0.35">
      <c r="B2" s="37"/>
    </row>
    <row r="3" spans="1:13" ht="27" customHeight="1" thickBot="1" x14ac:dyDescent="0.4">
      <c r="B3" s="114" t="s">
        <v>248</v>
      </c>
      <c r="C3" s="155" t="s">
        <v>249</v>
      </c>
      <c r="D3" s="156"/>
      <c r="E3" s="157" t="s">
        <v>250</v>
      </c>
      <c r="F3" s="158"/>
      <c r="I3" s="184" t="s">
        <v>112</v>
      </c>
      <c r="J3" s="185"/>
      <c r="K3" s="185"/>
      <c r="L3" s="185"/>
      <c r="M3" s="186"/>
    </row>
    <row r="4" spans="1:13" ht="10.5" customHeight="1" thickBot="1" x14ac:dyDescent="0.4">
      <c r="B4" s="39"/>
      <c r="C4" s="38"/>
      <c r="D4" s="38"/>
      <c r="G4" s="40"/>
      <c r="H4" s="40"/>
      <c r="I4" s="41"/>
      <c r="J4" s="38"/>
      <c r="L4" s="38"/>
      <c r="M4" s="42"/>
    </row>
    <row r="5" spans="1:13" ht="24" thickBot="1" x14ac:dyDescent="0.4">
      <c r="B5" s="181" t="s">
        <v>261</v>
      </c>
      <c r="C5" s="182"/>
      <c r="D5" s="182"/>
      <c r="E5" s="182"/>
      <c r="F5" s="183"/>
      <c r="G5" s="40"/>
      <c r="H5" s="40"/>
      <c r="I5" s="190" t="s">
        <v>195</v>
      </c>
      <c r="J5" s="191"/>
      <c r="K5" s="191"/>
      <c r="L5" s="191"/>
      <c r="M5" s="192"/>
    </row>
    <row r="6" spans="1:13" ht="24" thickBot="1" x14ac:dyDescent="0.4">
      <c r="B6" s="43"/>
      <c r="C6" s="44" t="s">
        <v>97</v>
      </c>
      <c r="D6" s="45" t="s">
        <v>91</v>
      </c>
      <c r="E6" s="45" t="s">
        <v>92</v>
      </c>
      <c r="F6" s="46" t="s">
        <v>93</v>
      </c>
      <c r="G6" s="40"/>
      <c r="H6" s="40"/>
      <c r="I6" s="193" t="s">
        <v>196</v>
      </c>
      <c r="J6" s="194"/>
      <c r="K6" s="194"/>
      <c r="L6" s="194"/>
      <c r="M6" s="195"/>
    </row>
    <row r="7" spans="1:13" ht="24" thickBot="1" x14ac:dyDescent="0.4">
      <c r="B7" s="47" t="s">
        <v>96</v>
      </c>
      <c r="C7" s="48" t="s">
        <v>60</v>
      </c>
      <c r="D7" s="49" t="s">
        <v>95</v>
      </c>
      <c r="E7" s="48" t="s">
        <v>95</v>
      </c>
      <c r="F7" s="50" t="s">
        <v>95</v>
      </c>
      <c r="G7" s="40"/>
      <c r="H7" s="40"/>
      <c r="I7" s="187" t="s">
        <v>197</v>
      </c>
      <c r="J7" s="188"/>
      <c r="K7" s="188"/>
      <c r="L7" s="188"/>
      <c r="M7" s="189"/>
    </row>
    <row r="8" spans="1:13" ht="3" customHeight="1" thickBot="1" x14ac:dyDescent="0.4">
      <c r="B8" s="51"/>
      <c r="C8" s="38"/>
      <c r="D8" s="45"/>
      <c r="E8" s="45"/>
      <c r="F8" s="46"/>
      <c r="G8" s="40"/>
      <c r="H8" s="38"/>
      <c r="J8" s="38"/>
      <c r="L8" s="38"/>
      <c r="M8" s="38"/>
    </row>
    <row r="9" spans="1:13" ht="24" thickBot="1" x14ac:dyDescent="0.4">
      <c r="B9" s="52" t="s">
        <v>94</v>
      </c>
      <c r="C9" s="53">
        <v>12</v>
      </c>
      <c r="D9" s="54">
        <v>0</v>
      </c>
      <c r="E9" s="54">
        <v>0</v>
      </c>
      <c r="F9" s="54">
        <v>0</v>
      </c>
      <c r="G9" s="40"/>
      <c r="H9" s="38"/>
      <c r="I9" s="38"/>
      <c r="J9" s="38"/>
      <c r="L9" s="38"/>
      <c r="M9" s="38"/>
    </row>
    <row r="10" spans="1:13" ht="24" thickBot="1" x14ac:dyDescent="0.4">
      <c r="B10" s="52" t="s">
        <v>194</v>
      </c>
      <c r="C10" s="104">
        <f>IF($C$7 = "","", VLOOKUP($C$7,'seed costs and farm costs'!$A$1:$E$24,5, FALSE))</f>
        <v>1.5</v>
      </c>
      <c r="D10" s="105" t="str">
        <f>IF(AND($D$7 &lt;&gt; "None"), VLOOKUP($D$7,'seed costs and farm costs'!$A$1:$E$24,5, FALSE), "0.00")</f>
        <v>0.00</v>
      </c>
      <c r="E10" s="106" t="str">
        <f>IF(AND($E$7 &lt;&gt; "None"), VLOOKUP($E$7,'seed costs and farm costs'!$A$1:$E$24,5, FALSE), "0.00")</f>
        <v>0.00</v>
      </c>
      <c r="F10" s="105" t="str">
        <f>IF(AND($F$7 &lt;&gt; "None"), VLOOKUP($F$7,'seed costs and farm costs'!$A$1:$E$24,5, FALSE), "0.00")</f>
        <v>0.00</v>
      </c>
      <c r="G10" s="40"/>
      <c r="H10" s="55"/>
      <c r="I10" s="55"/>
      <c r="J10" s="55"/>
      <c r="L10" s="55"/>
      <c r="M10" s="56"/>
    </row>
    <row r="11" spans="1:13" ht="24" thickBot="1" x14ac:dyDescent="0.4">
      <c r="B11" s="52" t="s">
        <v>193</v>
      </c>
      <c r="C11" s="57">
        <v>0</v>
      </c>
      <c r="D11" s="58">
        <v>0</v>
      </c>
      <c r="E11" s="58">
        <v>0</v>
      </c>
      <c r="F11" s="58">
        <v>0</v>
      </c>
      <c r="G11" s="40"/>
      <c r="H11" s="55"/>
      <c r="I11" s="55"/>
      <c r="J11" s="55"/>
      <c r="L11" s="55"/>
      <c r="M11" s="56"/>
    </row>
    <row r="12" spans="1:13" ht="6" customHeight="1" thickBot="1" x14ac:dyDescent="0.4">
      <c r="B12" s="59"/>
      <c r="C12" s="45"/>
      <c r="D12" s="60"/>
      <c r="E12" s="45"/>
      <c r="F12" s="46"/>
      <c r="G12" s="40"/>
      <c r="H12" s="61"/>
      <c r="I12" s="55"/>
      <c r="J12" s="55"/>
      <c r="K12" s="55"/>
      <c r="L12" s="55"/>
      <c r="M12" s="56"/>
    </row>
    <row r="13" spans="1:13" ht="24" thickBot="1" x14ac:dyDescent="0.4">
      <c r="B13" s="47" t="s">
        <v>98</v>
      </c>
      <c r="C13" s="49" t="s">
        <v>88</v>
      </c>
      <c r="D13" s="62"/>
      <c r="E13" s="45"/>
      <c r="F13" s="63"/>
      <c r="G13" s="40"/>
      <c r="H13" s="61"/>
      <c r="I13" s="55"/>
      <c r="J13" s="55"/>
      <c r="K13" s="55"/>
      <c r="L13" s="55"/>
      <c r="M13" s="56"/>
    </row>
    <row r="14" spans="1:13" ht="24" thickBot="1" x14ac:dyDescent="0.4">
      <c r="B14" s="52" t="s">
        <v>99</v>
      </c>
      <c r="C14" s="107" t="str">
        <f>IF(AND($D$14&lt;=0),VLOOKUP($C$13,'seed costs and farm costs'!$A$28:$D$39,4,FALSE), "--")</f>
        <v>--</v>
      </c>
      <c r="D14" s="54">
        <v>5</v>
      </c>
      <c r="E14" s="45"/>
      <c r="F14" s="46"/>
      <c r="G14" s="40"/>
      <c r="H14" s="61"/>
      <c r="I14" s="55"/>
      <c r="J14" s="55"/>
      <c r="K14" s="55"/>
      <c r="L14" s="55"/>
      <c r="M14" s="56"/>
    </row>
    <row r="15" spans="1:13" ht="5.25" customHeight="1" thickBot="1" x14ac:dyDescent="0.4">
      <c r="B15" s="59"/>
      <c r="C15" s="44"/>
      <c r="D15" s="60"/>
      <c r="E15" s="45"/>
      <c r="F15" s="46"/>
      <c r="G15" s="40"/>
      <c r="H15" s="61"/>
      <c r="I15" s="55"/>
      <c r="J15" s="55"/>
      <c r="K15" s="55"/>
      <c r="L15" s="56"/>
      <c r="M15" s="56"/>
    </row>
    <row r="16" spans="1:13" ht="24" thickBot="1" x14ac:dyDescent="0.4">
      <c r="B16" s="47" t="s">
        <v>86</v>
      </c>
      <c r="C16" s="49" t="s">
        <v>100</v>
      </c>
      <c r="D16" s="62"/>
      <c r="E16" s="45"/>
      <c r="F16" s="46"/>
      <c r="G16" s="40"/>
      <c r="H16" s="61"/>
      <c r="I16" s="55"/>
      <c r="J16" s="55"/>
      <c r="K16" s="55"/>
      <c r="L16" s="56"/>
      <c r="M16" s="56"/>
    </row>
    <row r="17" spans="2:13" ht="25.5" customHeight="1" thickBot="1" x14ac:dyDescent="0.4">
      <c r="B17" s="52" t="s">
        <v>102</v>
      </c>
      <c r="C17" s="107">
        <f>IF(AND($D$17&lt;=0), VLOOKUP($C$16,'seed costs and farm costs'!$A$28:$D$39,4,FALSE), "--")</f>
        <v>0</v>
      </c>
      <c r="D17" s="54">
        <v>0</v>
      </c>
      <c r="E17" s="45"/>
      <c r="F17" s="46"/>
      <c r="G17" s="40"/>
      <c r="H17" s="61"/>
      <c r="I17" s="55"/>
      <c r="J17" s="55"/>
      <c r="K17" s="55"/>
      <c r="L17" s="56"/>
      <c r="M17" s="56"/>
    </row>
    <row r="18" spans="2:13" ht="6" customHeight="1" thickBot="1" x14ac:dyDescent="0.4">
      <c r="B18" s="59"/>
      <c r="C18" s="44"/>
      <c r="D18" s="60"/>
      <c r="E18" s="45"/>
      <c r="F18" s="46"/>
      <c r="G18" s="40"/>
      <c r="H18" s="61"/>
      <c r="I18" s="55"/>
      <c r="J18" s="55"/>
      <c r="K18" s="55"/>
      <c r="L18" s="56"/>
      <c r="M18" s="56"/>
    </row>
    <row r="19" spans="2:13" ht="24" thickBot="1" x14ac:dyDescent="0.4">
      <c r="B19" s="47" t="s">
        <v>87</v>
      </c>
      <c r="C19" s="153" t="s">
        <v>209</v>
      </c>
      <c r="D19" s="154"/>
      <c r="E19" s="45"/>
      <c r="F19" s="46"/>
      <c r="G19" s="40"/>
      <c r="H19" s="55"/>
      <c r="I19" s="55"/>
      <c r="J19" s="55"/>
      <c r="K19" s="55"/>
      <c r="L19" s="56"/>
      <c r="M19" s="56"/>
    </row>
    <row r="20" spans="2:13" s="70" customFormat="1" ht="24" thickBot="1" x14ac:dyDescent="0.4">
      <c r="B20" s="64" t="s">
        <v>210</v>
      </c>
      <c r="C20" s="65" t="s">
        <v>125</v>
      </c>
      <c r="D20" s="66" t="s">
        <v>95</v>
      </c>
      <c r="E20" s="49" t="s">
        <v>95</v>
      </c>
      <c r="F20" s="67"/>
      <c r="G20" s="68"/>
      <c r="H20" s="69"/>
      <c r="I20" s="69"/>
      <c r="J20" s="69"/>
      <c r="K20" s="69"/>
    </row>
    <row r="21" spans="2:13" s="70" customFormat="1" ht="24" thickBot="1" x14ac:dyDescent="0.4">
      <c r="B21" s="71" t="s">
        <v>191</v>
      </c>
      <c r="C21" s="108" t="str">
        <f>IF(AND(C22 &lt;=0), VLOOKUP($C$20,'seed costs and farm costs'!$A$44:$D$59,3,FALSE), "--")</f>
        <v>--</v>
      </c>
      <c r="D21" s="109">
        <f>IF(AND(D22&lt;=0), VLOOKUP($D$20,'seed costs and farm costs'!$A$44:$D$59,3,FALSE), "--")</f>
        <v>0</v>
      </c>
      <c r="E21" s="110">
        <f>IF(AND(E22&lt;=0), VLOOKUP($E$20,'seed costs and farm costs'!$A$44:$D$59,3,FALSE), "--")</f>
        <v>0</v>
      </c>
      <c r="F21" s="67"/>
      <c r="G21" s="68"/>
      <c r="H21" s="69"/>
      <c r="I21" s="69"/>
      <c r="J21" s="69"/>
      <c r="K21" s="69"/>
    </row>
    <row r="22" spans="2:13" s="70" customFormat="1" ht="24" thickBot="1" x14ac:dyDescent="0.4">
      <c r="B22" s="71" t="s">
        <v>144</v>
      </c>
      <c r="C22" s="72">
        <v>32</v>
      </c>
      <c r="D22" s="72">
        <v>0</v>
      </c>
      <c r="E22" s="72">
        <v>0</v>
      </c>
      <c r="F22" s="67"/>
      <c r="G22" s="68"/>
      <c r="H22" s="69"/>
      <c r="I22" s="69"/>
      <c r="J22" s="69"/>
      <c r="K22" s="69"/>
    </row>
    <row r="23" spans="2:13" s="70" customFormat="1" ht="24" thickBot="1" x14ac:dyDescent="0.4">
      <c r="B23" s="73" t="s">
        <v>145</v>
      </c>
      <c r="C23" s="102">
        <f>IF(OR($C$22="",$C$22 = 0), $C$21,$C$22)*IF($C$20 = "","", VLOOKUP($C$20,'seed costs and farm costs'!$A$44:$D$59,2,FALSE))</f>
        <v>6.24</v>
      </c>
      <c r="D23" s="103">
        <f>IF(OR($D$22="",$D$22 = 0),$D$21,$D$22)*IF($D$20 = "","", VLOOKUP($D$20,'seed costs and farm costs'!$A$44:$D$59,2,FALSE))</f>
        <v>0</v>
      </c>
      <c r="E23" s="103">
        <f>IF(OR($E$22="",$E$22 = 0),$E$21,$E$22)*IF($E$20 = "","", VLOOKUP($E$20,'seed costs and farm costs'!$A$44:$D$59,2,FALSE))</f>
        <v>0</v>
      </c>
      <c r="F23" s="67"/>
      <c r="G23" s="68"/>
      <c r="H23" s="69"/>
      <c r="I23" s="69"/>
      <c r="J23" s="69"/>
      <c r="K23" s="69"/>
    </row>
    <row r="24" spans="2:13" ht="3.75" customHeight="1" thickBot="1" x14ac:dyDescent="0.4">
      <c r="B24" s="59"/>
      <c r="C24" s="74"/>
      <c r="D24" s="75"/>
      <c r="E24" s="45"/>
      <c r="F24" s="46"/>
      <c r="G24" s="40"/>
      <c r="H24" s="55"/>
      <c r="I24" s="55"/>
      <c r="J24" s="55"/>
      <c r="K24" s="55"/>
      <c r="L24" s="56"/>
      <c r="M24" s="56"/>
    </row>
    <row r="25" spans="2:13" ht="24" thickBot="1" x14ac:dyDescent="0.4">
      <c r="B25" s="47" t="s">
        <v>116</v>
      </c>
      <c r="C25" s="76">
        <v>9</v>
      </c>
      <c r="D25" s="60"/>
      <c r="E25" s="45"/>
      <c r="F25" s="46"/>
      <c r="G25" s="40"/>
      <c r="H25" s="55"/>
      <c r="I25" s="55"/>
      <c r="J25" s="55"/>
      <c r="K25" s="55"/>
      <c r="L25" s="56"/>
      <c r="M25" s="56"/>
    </row>
    <row r="26" spans="2:13" ht="24" thickBot="1" x14ac:dyDescent="0.4">
      <c r="B26" s="47" t="s">
        <v>115</v>
      </c>
      <c r="C26" s="77">
        <v>0.3</v>
      </c>
      <c r="D26" s="60"/>
      <c r="E26" s="38"/>
      <c r="F26" s="42"/>
      <c r="G26" s="40"/>
      <c r="H26" s="55"/>
      <c r="I26" s="55"/>
      <c r="J26" s="55"/>
      <c r="K26" s="55"/>
      <c r="L26" s="56"/>
      <c r="M26" s="56"/>
    </row>
    <row r="27" spans="2:13" ht="4.5" customHeight="1" thickBot="1" x14ac:dyDescent="0.4">
      <c r="B27" s="59"/>
      <c r="C27" s="78"/>
      <c r="D27" s="60"/>
      <c r="G27" s="40"/>
      <c r="H27" s="55"/>
      <c r="I27" s="55"/>
      <c r="J27" s="55"/>
      <c r="K27" s="55"/>
      <c r="L27" s="56"/>
      <c r="M27" s="56"/>
    </row>
    <row r="28" spans="2:13" ht="37.5" customHeight="1" thickBot="1" x14ac:dyDescent="0.4">
      <c r="B28" s="59"/>
      <c r="C28" s="74"/>
      <c r="D28" s="60"/>
      <c r="E28" s="148" t="s">
        <v>105</v>
      </c>
      <c r="F28" s="152"/>
      <c r="G28" s="40"/>
      <c r="H28" s="55"/>
      <c r="I28" s="55"/>
      <c r="J28" s="55"/>
      <c r="K28" s="55"/>
      <c r="L28" s="56"/>
      <c r="M28" s="56"/>
    </row>
    <row r="29" spans="2:13" ht="46.5" thickBot="1" x14ac:dyDescent="0.7">
      <c r="B29" s="79"/>
      <c r="C29" s="80"/>
      <c r="D29" s="80"/>
      <c r="E29" s="144">
        <f>IF(OR($C$11="",$C$11=0),$C$10,$C$11)* $C$9+IF(OR($D$11="",$D$11=0),$D$10,$D$11)* $D$9+IF(OR($E$11="",$E$11=0),$E$10,$E$11)* $E$9+IF(OR($F$11="",$F$11=0),$F$10,$F$11)* $F$9+IF(OR($D$14="",$D$14 = 0), $C$14,$D$14)+IF(OR($D$17="",$D$17 = 0), $C$17,$D$17)+ IF(($C$19= "Chemical/Burn-Down"), C23+D23+E23+'seed costs and farm costs'!D38,'seed costs and farm costs'!D61)+(C25*C26)</f>
        <v>35.700000000000003</v>
      </c>
      <c r="F29" s="145"/>
      <c r="G29" s="40"/>
      <c r="H29" s="55"/>
      <c r="I29" s="55"/>
      <c r="J29" s="55"/>
      <c r="K29" s="55"/>
      <c r="L29" s="56"/>
      <c r="M29" s="56"/>
    </row>
    <row r="30" spans="2:13" ht="7.5" customHeight="1" thickBot="1" x14ac:dyDescent="0.4">
      <c r="B30" s="81"/>
      <c r="C30" s="74"/>
      <c r="D30" s="75"/>
      <c r="E30" s="82"/>
      <c r="F30" s="82"/>
      <c r="G30" s="40"/>
      <c r="H30" s="38"/>
      <c r="I30" s="38"/>
      <c r="J30" s="38"/>
    </row>
    <row r="31" spans="2:13" ht="24" thickBot="1" x14ac:dyDescent="0.4">
      <c r="B31" s="181" t="s">
        <v>262</v>
      </c>
      <c r="C31" s="182"/>
      <c r="D31" s="182"/>
      <c r="E31" s="182"/>
      <c r="F31" s="183"/>
      <c r="G31" s="40"/>
      <c r="H31" s="40"/>
      <c r="I31" s="38"/>
      <c r="J31" s="38"/>
    </row>
    <row r="32" spans="2:13" ht="26.25" thickBot="1" x14ac:dyDescent="0.4">
      <c r="B32" s="83"/>
      <c r="C32" s="84"/>
      <c r="D32" s="38"/>
      <c r="E32" s="38"/>
      <c r="F32" s="42"/>
      <c r="G32" s="40"/>
      <c r="H32" s="40"/>
      <c r="I32" s="38"/>
      <c r="J32" s="38"/>
    </row>
    <row r="33" spans="2:11" ht="43.5" customHeight="1" thickBot="1" x14ac:dyDescent="0.4">
      <c r="B33" s="85" t="s">
        <v>103</v>
      </c>
      <c r="C33" s="111" t="s">
        <v>2</v>
      </c>
      <c r="D33" s="38"/>
      <c r="E33" s="147" t="s">
        <v>108</v>
      </c>
      <c r="F33" s="146"/>
      <c r="G33" s="86"/>
      <c r="H33" s="38"/>
      <c r="I33" s="38"/>
      <c r="J33" s="38"/>
      <c r="K33" s="86"/>
    </row>
    <row r="34" spans="2:11" ht="42.75" customHeight="1" thickBot="1" x14ac:dyDescent="0.7">
      <c r="B34" s="85" t="s">
        <v>211</v>
      </c>
      <c r="C34" s="111" t="s">
        <v>12</v>
      </c>
      <c r="D34" s="38"/>
      <c r="E34" s="144">
        <f>VLOOKUP(C33&amp;C34&amp;C35&amp;C36,NRCSPayments!$A$1:$F$33,6,FALSE)</f>
        <v>66</v>
      </c>
      <c r="F34" s="145"/>
      <c r="G34" s="87"/>
      <c r="H34" s="38"/>
      <c r="I34" s="38"/>
      <c r="J34" s="38"/>
      <c r="K34" s="87"/>
    </row>
    <row r="35" spans="2:11" ht="42.75" customHeight="1" thickBot="1" x14ac:dyDescent="0.4">
      <c r="B35" s="85" t="s">
        <v>104</v>
      </c>
      <c r="C35" s="112" t="s">
        <v>3</v>
      </c>
      <c r="D35" s="38"/>
      <c r="E35" s="38"/>
      <c r="F35" s="42"/>
      <c r="G35" s="40"/>
      <c r="H35" s="40"/>
      <c r="I35" s="38"/>
      <c r="J35" s="38"/>
    </row>
    <row r="36" spans="2:11" ht="42.75" customHeight="1" thickBot="1" x14ac:dyDescent="0.4">
      <c r="B36" s="88" t="s">
        <v>212</v>
      </c>
      <c r="C36" s="111" t="s">
        <v>12</v>
      </c>
      <c r="D36" s="80"/>
      <c r="E36" s="80"/>
      <c r="F36" s="89"/>
      <c r="G36" s="40"/>
      <c r="H36" s="40"/>
      <c r="I36" s="38"/>
      <c r="J36" s="38"/>
    </row>
    <row r="37" spans="2:11" ht="7.5" customHeight="1" thickBot="1" x14ac:dyDescent="0.4">
      <c r="B37" s="81"/>
      <c r="C37" s="74"/>
      <c r="D37" s="75"/>
      <c r="E37" s="82"/>
      <c r="F37" s="162"/>
      <c r="G37" s="40"/>
      <c r="H37" s="38"/>
      <c r="I37" s="38"/>
      <c r="J37" s="38"/>
    </row>
    <row r="38" spans="2:11" ht="29.25" customHeight="1" thickBot="1" x14ac:dyDescent="0.35">
      <c r="C38" s="160"/>
      <c r="D38" s="163"/>
      <c r="E38" s="149" t="s">
        <v>76</v>
      </c>
      <c r="F38" s="150"/>
      <c r="G38" s="38"/>
      <c r="H38" s="38"/>
      <c r="K38" s="90"/>
    </row>
    <row r="39" spans="2:11" ht="41.25" customHeight="1" thickBot="1" x14ac:dyDescent="0.55000000000000004">
      <c r="B39" s="159" t="s">
        <v>107</v>
      </c>
      <c r="C39" s="160"/>
      <c r="D39" s="91"/>
      <c r="E39" s="151">
        <f>E29-E34</f>
        <v>-30.299999999999997</v>
      </c>
      <c r="F39" s="161"/>
      <c r="G39" s="38"/>
      <c r="H39" s="38"/>
      <c r="K39" s="92"/>
    </row>
    <row r="40" spans="2:11" x14ac:dyDescent="0.3">
      <c r="G40" s="38"/>
      <c r="H40" s="38"/>
    </row>
    <row r="41" spans="2:11" ht="6" customHeight="1" x14ac:dyDescent="0.3">
      <c r="C41" s="93"/>
      <c r="G41" s="38"/>
      <c r="H41" s="38"/>
    </row>
    <row r="42" spans="2:11" x14ac:dyDescent="0.3">
      <c r="B42" s="94"/>
      <c r="K42" s="95"/>
    </row>
    <row r="44" spans="2:11" ht="4.5" customHeight="1" x14ac:dyDescent="0.3"/>
    <row r="45" spans="2:11" ht="17.25" thickBot="1" x14ac:dyDescent="0.35">
      <c r="D45" s="38"/>
    </row>
    <row r="46" spans="2:11" x14ac:dyDescent="0.3">
      <c r="B46" s="96" t="s">
        <v>109</v>
      </c>
      <c r="C46" s="38"/>
      <c r="D46" s="38"/>
    </row>
    <row r="47" spans="2:11" x14ac:dyDescent="0.3">
      <c r="B47" s="97" t="s">
        <v>110</v>
      </c>
      <c r="C47" s="38"/>
      <c r="D47" s="38"/>
    </row>
    <row r="48" spans="2:11" x14ac:dyDescent="0.3">
      <c r="B48" s="98" t="s">
        <v>113</v>
      </c>
    </row>
    <row r="49" spans="2:3" x14ac:dyDescent="0.3">
      <c r="B49" s="99" t="s">
        <v>111</v>
      </c>
      <c r="C49" s="100"/>
    </row>
    <row r="50" spans="2:3" ht="17.25" thickBot="1" x14ac:dyDescent="0.35">
      <c r="B50" s="101" t="s">
        <v>146</v>
      </c>
    </row>
  </sheetData>
  <sheetProtection algorithmName="SHA-512" hashValue="Yfs2g+F72PyWotgBjHr42QHWJPdFe5VpFPxPw2vVWsPGnX2xoqnRQME8X9ab7jtWMrOGey1KpAuPLQy5o1nDlQ==" saltValue="z4gOaXc2bOUfsSNab/HGXQ==" spinCount="100000" sheet="1" objects="1" scenarios="1" selectLockedCells="1"/>
  <sortState ref="B45:G63">
    <sortCondition ref="E4"/>
  </sortState>
  <conditionalFormatting sqref="C17">
    <cfRule type="containsText" dxfId="0" priority="1" operator="containsText" text="&quot;NA&quot;">
      <formula>NOT(ISERROR(SEARCH("""NA""",C17)))</formula>
    </cfRule>
  </conditionalFormatting>
  <dataValidations xWindow="1207" yWindow="309" count="19">
    <dataValidation type="list" allowBlank="1" showInputMessage="1" showErrorMessage="1" sqref="C35">
      <formula1>"Conventional Till, Reduced Till, No Till, Deep Till &lt;20in"</formula1>
    </dataValidation>
    <dataValidation type="list" allowBlank="1" showInputMessage="1" showErrorMessage="1" sqref="C33">
      <formula1>"Single, Multiple"</formula1>
    </dataValidation>
    <dataValidation type="list" allowBlank="1" showInputMessage="1" showErrorMessage="1" sqref="C34 C36">
      <formula1>"Existing, New"</formula1>
    </dataValidation>
    <dataValidation type="list" allowBlank="1" showInputMessage="1" showErrorMessage="1" sqref="C13">
      <formula1>"Drill, Broadcast"</formula1>
    </dataValidation>
    <dataValidation type="list" allowBlank="1" showErrorMessage="1" promptTitle="For Termination costs" prompt="Use the default values or estimate your own costs and input them in the orange cell_x000a_" sqref="C19:D19">
      <formula1>"Chemical/Burn-Down, Mowing/Rolling"</formula1>
    </dataValidation>
    <dataValidation type="list" allowBlank="1" showInputMessage="1" showErrorMessage="1" sqref="C16">
      <formula1>"Fertilize, Donot Fertilize"</formula1>
    </dataValidation>
    <dataValidation allowBlank="1" showInputMessage="1" showErrorMessage="1" prompt="Either use the default value or input your value in the orange cell_x000a_" sqref="C14"/>
    <dataValidation type="custom" errorStyle="warning" showErrorMessage="1" error="Use Zero (0) for Donot Fertilize" prompt="use the following to estimate your own costs_x000a_Fertilizer costs: 0.59*30lbs = 17.70_x000a_Application costs: 6.93/acre = 6.93_x000a_17.70+6.93 = 24.63_x000a_" sqref="D17">
      <formula1>$C$16 = "Fertilize"</formula1>
    </dataValidation>
    <dataValidation allowBlank="1" showErrorMessage="1" promptTitle="Fertilization Costs" prompt="Fertilizer costs: $0.59*30lbs/acre = $17.70/acre_x000a_Application costs: $6.93/acre _x000a_$17.70+ $6.93 = $24.63_x000a__x000a_use the default values or estimate your costs using above method and input them in the orange cell" sqref="C17"/>
    <dataValidation type="whole" operator="greaterThanOrEqual" allowBlank="1" showInputMessage="1" showErrorMessage="1" sqref="C9 D14">
      <formula1>0</formula1>
    </dataValidation>
    <dataValidation type="custom" errorStyle="warning" operator="greaterThanOrEqual" allowBlank="1" showInputMessage="1" showErrorMessage="1" error="Can only have Zero (0) value" sqref="E9">
      <formula1>$E$7&lt;&gt;"None"</formula1>
    </dataValidation>
    <dataValidation errorStyle="information" allowBlank="1" showInputMessage="1" showErrorMessage="1" sqref="C21"/>
    <dataValidation errorStyle="warning" allowBlank="1" showInputMessage="1" showErrorMessage="1" error="Recommendation amounts for RESEARCH purpose only" sqref="C22"/>
    <dataValidation errorStyle="warning" allowBlank="1" showInputMessage="1" showErrorMessage="1" error="Recommendation amounts for RESEARCH only" sqref="D22:E22"/>
    <dataValidation type="custom" errorStyle="warning" allowBlank="1" showInputMessage="1" showErrorMessage="1" error="Zero Only" sqref="E11">
      <formula1>$E$7 &lt;&gt; "None"</formula1>
    </dataValidation>
    <dataValidation type="custom" errorStyle="warning" operator="greaterThanOrEqual" allowBlank="1" showInputMessage="1" showErrorMessage="1" error="Zero (0) only for no cover crop" sqref="D9">
      <formula1>$D$7 &lt;&gt;"None"</formula1>
    </dataValidation>
    <dataValidation type="custom" errorStyle="warning" allowBlank="1" showInputMessage="1" showErrorMessage="1" error="Zero (0) only for no cover crop" sqref="D11">
      <formula1>$D$7 &lt;&gt;"None"</formula1>
    </dataValidation>
    <dataValidation type="custom" errorStyle="warning" operator="greaterThanOrEqual" allowBlank="1" showInputMessage="1" showErrorMessage="1" error="Zero (0) only for no cover crop" sqref="F9">
      <formula1>"$F$7 &lt;&gt;""None"""</formula1>
    </dataValidation>
    <dataValidation type="custom" errorStyle="warning" allowBlank="1" showInputMessage="1" showErrorMessage="1" error="Zero (0) only for no cover crop" sqref="F11">
      <formula1>$F$7 &lt;&gt;"None"</formula1>
    </dataValidation>
  </dataValidations>
  <hyperlinks>
    <hyperlink ref="I5" r:id="rId1" display="Q&amp;A of Cover Crops and Crop Insurance"/>
    <hyperlink ref="I6" r:id="rId2"/>
    <hyperlink ref="I7" r:id="rId3" display="Cover Crop and Tillage Scenarios"/>
    <hyperlink ref="I6:L6" r:id="rId4" display="Cover Crop Termination Guidelines"/>
    <hyperlink ref="I5:L5" r:id="rId5" display="Q&amp;A of Cover Crops and Crop Insurance"/>
    <hyperlink ref="I5:M5" r:id="rId6" display="1. Q&amp;A of Cover Crops and Crop Insurance"/>
    <hyperlink ref="I7:M7" r:id="rId7" display="3. Cover Crop and Tillage Scenarios"/>
  </hyperlinks>
  <pageMargins left="0.7" right="0.7" top="0.75" bottom="0.75" header="0.3" footer="0.3"/>
  <pageSetup orientation="portrait" r:id="rId8"/>
  <drawing r:id="rId9"/>
  <extLst>
    <ext xmlns:x14="http://schemas.microsoft.com/office/spreadsheetml/2009/9/main" uri="{CCE6A557-97BC-4b89-ADB6-D9C93CAAB3DF}">
      <x14:dataValidations xmlns:xm="http://schemas.microsoft.com/office/excel/2006/main" xWindow="1207" yWindow="309" count="6">
        <x14:dataValidation type="list" allowBlank="1" showInputMessage="1" showErrorMessage="1">
          <x14:formula1>
            <xm:f>'seed costs and farm costs'!$A$44:$A$59</xm:f>
          </x14:formula1>
          <xm:sqref>D20:E20</xm:sqref>
        </x14:dataValidation>
        <x14:dataValidation type="list" errorStyle="information" allowBlank="1" showInputMessage="1" showErrorMessage="1">
          <x14:formula1>
            <xm:f>'seed costs and farm costs'!$A$44:$A$59</xm:f>
          </x14:formula1>
          <xm:sqref>C20</xm:sqref>
        </x14:dataValidation>
        <x14:dataValidation type="list" allowBlank="1" showInputMessage="1" showErrorMessage="1" promptTitle="Selection options" prompt="Select the cell to pick a cover crop from the drop-down menu_x000a_if interested in mixtures, select a cove crop in CC2,CC3, and CC4">
          <x14:formula1>
            <xm:f>'seed costs and farm costs'!$A$3:$A$23</xm:f>
          </x14:formula1>
          <xm:sqref>C7</xm:sqref>
        </x14:dataValidation>
        <x14:dataValidation type="list" allowBlank="1" showInputMessage="1" showErrorMessage="1" prompt="Select the cell to pick a cover crop from the drop-down menu; cover crop selection must be different from CC1,CC2&amp;CC3">
          <x14:formula1>
            <xm:f>'seed costs and farm costs'!$A$3:$A$24</xm:f>
          </x14:formula1>
          <xm:sqref>F7</xm:sqref>
        </x14:dataValidation>
        <x14:dataValidation type="list" errorStyle="warning" allowBlank="1" showInputMessage="1" showErrorMessage="1" prompt="Select the cell to pick a cover crop from the drop-down menu; cover crop selection must be different from CC1">
          <x14:formula1>
            <xm:f>'seed costs and farm costs'!$A$3:$A$24</xm:f>
          </x14:formula1>
          <xm:sqref>D7</xm:sqref>
        </x14:dataValidation>
        <x14:dataValidation type="list" allowBlank="1" showInputMessage="1" showErrorMessage="1" prompt="Select the cell to pick a cover crop from the drop-down menu; cover crop selection must be different from CC1&amp;CC2">
          <x14:formula1>
            <xm:f>'seed costs and farm costs'!$A$3:$A$24</xm:f>
          </x14:formula1>
          <xm:sqref>E7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35"/>
  <sheetViews>
    <sheetView topLeftCell="A4" workbookViewId="0">
      <selection activeCell="I15" sqref="I15"/>
    </sheetView>
  </sheetViews>
  <sheetFormatPr defaultColWidth="9.140625" defaultRowHeight="15" x14ac:dyDescent="0.25"/>
  <cols>
    <col min="1" max="1" width="45.7109375" style="6" bestFit="1" customWidth="1"/>
    <col min="2" max="2" width="17.28515625" style="6" customWidth="1"/>
    <col min="3" max="3" width="10.42578125" style="6" bestFit="1" customWidth="1"/>
    <col min="4" max="4" width="17.5703125" style="6" customWidth="1"/>
    <col min="5" max="5" width="11.140625" style="6" bestFit="1" customWidth="1"/>
    <col min="6" max="6" width="11.28515625" style="6" bestFit="1" customWidth="1"/>
    <col min="7" max="16384" width="9.140625" style="6"/>
  </cols>
  <sheetData>
    <row r="1" spans="1:11" ht="30" x14ac:dyDescent="0.25">
      <c r="A1" s="2" t="s">
        <v>9</v>
      </c>
      <c r="B1" s="3" t="s">
        <v>10</v>
      </c>
      <c r="C1" s="2" t="s">
        <v>8</v>
      </c>
      <c r="D1" s="2" t="s">
        <v>5</v>
      </c>
      <c r="E1" s="2" t="s">
        <v>7</v>
      </c>
      <c r="F1" s="2" t="s">
        <v>6</v>
      </c>
      <c r="K1" s="124" t="s">
        <v>259</v>
      </c>
    </row>
    <row r="2" spans="1:11" x14ac:dyDescent="0.25">
      <c r="A2" t="s">
        <v>15</v>
      </c>
      <c r="B2" t="s">
        <v>2</v>
      </c>
      <c r="C2" t="s">
        <v>11</v>
      </c>
      <c r="D2" t="s">
        <v>0</v>
      </c>
      <c r="E2" t="s">
        <v>11</v>
      </c>
      <c r="F2">
        <v>0</v>
      </c>
      <c r="K2" s="6" t="s">
        <v>251</v>
      </c>
    </row>
    <row r="3" spans="1:11" x14ac:dyDescent="0.25">
      <c r="A3" t="s">
        <v>16</v>
      </c>
      <c r="B3" t="s">
        <v>2</v>
      </c>
      <c r="C3" t="s">
        <v>12</v>
      </c>
      <c r="D3" t="s">
        <v>0</v>
      </c>
      <c r="E3" t="s">
        <v>11</v>
      </c>
      <c r="F3">
        <v>49</v>
      </c>
      <c r="K3" s="6" t="s">
        <v>252</v>
      </c>
    </row>
    <row r="4" spans="1:11" x14ac:dyDescent="0.25">
      <c r="A4" t="s">
        <v>17</v>
      </c>
      <c r="B4" t="s">
        <v>2</v>
      </c>
      <c r="C4" t="s">
        <v>12</v>
      </c>
      <c r="D4" t="s">
        <v>1</v>
      </c>
      <c r="E4" t="s">
        <v>12</v>
      </c>
      <c r="F4">
        <v>63</v>
      </c>
      <c r="K4" s="6" t="s">
        <v>253</v>
      </c>
    </row>
    <row r="5" spans="1:11" x14ac:dyDescent="0.25">
      <c r="A5" t="s">
        <v>19</v>
      </c>
      <c r="B5" t="s">
        <v>2</v>
      </c>
      <c r="C5" t="s">
        <v>11</v>
      </c>
      <c r="D5" t="s">
        <v>1</v>
      </c>
      <c r="E5" t="s">
        <v>12</v>
      </c>
      <c r="F5">
        <v>15</v>
      </c>
      <c r="K5" s="6" t="s">
        <v>254</v>
      </c>
    </row>
    <row r="6" spans="1:11" x14ac:dyDescent="0.25">
      <c r="A6" t="s">
        <v>21</v>
      </c>
      <c r="B6" t="s">
        <v>2</v>
      </c>
      <c r="C6" t="s">
        <v>12</v>
      </c>
      <c r="D6" t="s">
        <v>1</v>
      </c>
      <c r="E6" t="s">
        <v>11</v>
      </c>
      <c r="F6">
        <v>49</v>
      </c>
    </row>
    <row r="7" spans="1:11" x14ac:dyDescent="0.25">
      <c r="A7" t="s">
        <v>23</v>
      </c>
      <c r="B7" t="s">
        <v>2</v>
      </c>
      <c r="C7" t="s">
        <v>11</v>
      </c>
      <c r="D7" t="s">
        <v>1</v>
      </c>
      <c r="E7" t="s">
        <v>11</v>
      </c>
      <c r="F7">
        <v>0</v>
      </c>
      <c r="K7" s="6" t="s">
        <v>255</v>
      </c>
    </row>
    <row r="8" spans="1:11" x14ac:dyDescent="0.25">
      <c r="A8" t="s">
        <v>25</v>
      </c>
      <c r="B8" t="s">
        <v>2</v>
      </c>
      <c r="C8" t="s">
        <v>12</v>
      </c>
      <c r="D8" t="s">
        <v>3</v>
      </c>
      <c r="E8" t="s">
        <v>12</v>
      </c>
      <c r="F8">
        <v>66</v>
      </c>
      <c r="K8" s="6" t="s">
        <v>256</v>
      </c>
    </row>
    <row r="9" spans="1:11" x14ac:dyDescent="0.25">
      <c r="A9" t="s">
        <v>27</v>
      </c>
      <c r="B9" t="s">
        <v>2</v>
      </c>
      <c r="C9" t="s">
        <v>11</v>
      </c>
      <c r="D9" t="s">
        <v>3</v>
      </c>
      <c r="E9" t="s">
        <v>12</v>
      </c>
      <c r="F9">
        <v>18</v>
      </c>
      <c r="K9" s="6" t="s">
        <v>257</v>
      </c>
    </row>
    <row r="10" spans="1:11" x14ac:dyDescent="0.25">
      <c r="A10" t="s">
        <v>27</v>
      </c>
      <c r="B10" t="s">
        <v>2</v>
      </c>
      <c r="C10" t="s">
        <v>11</v>
      </c>
      <c r="D10" t="s">
        <v>3</v>
      </c>
      <c r="E10" t="s">
        <v>12</v>
      </c>
      <c r="F10">
        <v>18</v>
      </c>
    </row>
    <row r="11" spans="1:11" x14ac:dyDescent="0.25">
      <c r="A11" t="s">
        <v>29</v>
      </c>
      <c r="B11" t="s">
        <v>2</v>
      </c>
      <c r="C11" t="s">
        <v>11</v>
      </c>
      <c r="D11" t="s">
        <v>3</v>
      </c>
      <c r="E11" t="s">
        <v>11</v>
      </c>
      <c r="F11">
        <v>0</v>
      </c>
    </row>
    <row r="12" spans="1:11" x14ac:dyDescent="0.25">
      <c r="A12" t="str">
        <f>B12&amp;C12&amp;D12&amp;E12</f>
        <v>SingleNewConventional TillNew</v>
      </c>
      <c r="B12" t="s">
        <v>2</v>
      </c>
      <c r="C12" t="s">
        <v>12</v>
      </c>
      <c r="D12" t="s">
        <v>0</v>
      </c>
      <c r="E12" t="s">
        <v>12</v>
      </c>
      <c r="F12">
        <v>49</v>
      </c>
    </row>
    <row r="13" spans="1:11" x14ac:dyDescent="0.25">
      <c r="A13" t="str">
        <f>B13&amp;C13&amp;D13&amp;E13</f>
        <v>singleExistingConventional TillNew</v>
      </c>
      <c r="B13" t="s">
        <v>31</v>
      </c>
      <c r="C13" t="s">
        <v>11</v>
      </c>
      <c r="D13" t="s">
        <v>0</v>
      </c>
      <c r="E13" t="s">
        <v>12</v>
      </c>
      <c r="F13">
        <v>0</v>
      </c>
    </row>
    <row r="14" spans="1:11" x14ac:dyDescent="0.25">
      <c r="A14" t="s">
        <v>14</v>
      </c>
      <c r="B14" t="s">
        <v>4</v>
      </c>
      <c r="C14" t="s">
        <v>12</v>
      </c>
      <c r="D14" t="s">
        <v>0</v>
      </c>
      <c r="E14" t="s">
        <v>11</v>
      </c>
      <c r="F14">
        <v>55</v>
      </c>
    </row>
    <row r="15" spans="1:11" x14ac:dyDescent="0.25">
      <c r="A15" t="s">
        <v>18</v>
      </c>
      <c r="B15" t="s">
        <v>4</v>
      </c>
      <c r="C15" t="s">
        <v>12</v>
      </c>
      <c r="D15" t="s">
        <v>1</v>
      </c>
      <c r="E15" t="s">
        <v>12</v>
      </c>
      <c r="F15">
        <v>70</v>
      </c>
    </row>
    <row r="16" spans="1:11" x14ac:dyDescent="0.25">
      <c r="A16" t="s">
        <v>20</v>
      </c>
      <c r="B16" t="s">
        <v>4</v>
      </c>
      <c r="C16" t="s">
        <v>11</v>
      </c>
      <c r="D16" t="s">
        <v>1</v>
      </c>
      <c r="E16" t="s">
        <v>12</v>
      </c>
      <c r="F16">
        <v>15</v>
      </c>
    </row>
    <row r="17" spans="1:6" x14ac:dyDescent="0.25">
      <c r="A17" t="s">
        <v>22</v>
      </c>
      <c r="B17" t="s">
        <v>4</v>
      </c>
      <c r="C17" t="s">
        <v>12</v>
      </c>
      <c r="D17" t="s">
        <v>1</v>
      </c>
      <c r="E17" t="s">
        <v>11</v>
      </c>
      <c r="F17">
        <v>55</v>
      </c>
    </row>
    <row r="18" spans="1:6" x14ac:dyDescent="0.25">
      <c r="A18" t="s">
        <v>24</v>
      </c>
      <c r="B18" t="s">
        <v>4</v>
      </c>
      <c r="C18" t="s">
        <v>11</v>
      </c>
      <c r="D18" t="s">
        <v>1</v>
      </c>
      <c r="E18" t="s">
        <v>11</v>
      </c>
      <c r="F18">
        <v>0</v>
      </c>
    </row>
    <row r="19" spans="1:6" x14ac:dyDescent="0.25">
      <c r="A19" t="s">
        <v>26</v>
      </c>
      <c r="B19" t="s">
        <v>4</v>
      </c>
      <c r="C19" t="s">
        <v>12</v>
      </c>
      <c r="D19" t="s">
        <v>3</v>
      </c>
      <c r="E19" t="s">
        <v>12</v>
      </c>
      <c r="F19">
        <v>73</v>
      </c>
    </row>
    <row r="20" spans="1:6" x14ac:dyDescent="0.25">
      <c r="A20" t="s">
        <v>28</v>
      </c>
      <c r="B20" t="s">
        <v>4</v>
      </c>
      <c r="C20" t="s">
        <v>12</v>
      </c>
      <c r="D20" t="s">
        <v>3</v>
      </c>
      <c r="E20" t="s">
        <v>11</v>
      </c>
      <c r="F20">
        <v>55</v>
      </c>
    </row>
    <row r="21" spans="1:6" x14ac:dyDescent="0.25">
      <c r="A21" t="s">
        <v>30</v>
      </c>
      <c r="B21" t="s">
        <v>4</v>
      </c>
      <c r="C21" t="s">
        <v>11</v>
      </c>
      <c r="D21" t="s">
        <v>3</v>
      </c>
      <c r="E21" t="s">
        <v>11</v>
      </c>
      <c r="F21">
        <v>0</v>
      </c>
    </row>
    <row r="22" spans="1:6" x14ac:dyDescent="0.25">
      <c r="A22" t="str">
        <f t="shared" ref="A22:A33" si="0">B22&amp;C22&amp;D22&amp;E22</f>
        <v>MultipleNewConventional TillNew</v>
      </c>
      <c r="B22" t="s">
        <v>4</v>
      </c>
      <c r="C22" t="s">
        <v>12</v>
      </c>
      <c r="D22" t="s">
        <v>0</v>
      </c>
      <c r="E22" t="s">
        <v>12</v>
      </c>
      <c r="F22">
        <v>55</v>
      </c>
    </row>
    <row r="23" spans="1:6" x14ac:dyDescent="0.25">
      <c r="A23" t="str">
        <f t="shared" si="0"/>
        <v>MultipleExistingConventional TillExisting</v>
      </c>
      <c r="B23" t="s">
        <v>4</v>
      </c>
      <c r="C23" t="s">
        <v>11</v>
      </c>
      <c r="D23" t="s">
        <v>0</v>
      </c>
      <c r="E23" t="s">
        <v>11</v>
      </c>
      <c r="F23">
        <v>0</v>
      </c>
    </row>
    <row r="24" spans="1:6" x14ac:dyDescent="0.25">
      <c r="A24" t="str">
        <f t="shared" si="0"/>
        <v>SingleNewReduced TillExisting</v>
      </c>
      <c r="B24" t="s">
        <v>2</v>
      </c>
      <c r="C24" t="s">
        <v>12</v>
      </c>
      <c r="D24" t="s">
        <v>3</v>
      </c>
      <c r="E24" t="s">
        <v>11</v>
      </c>
      <c r="F24">
        <v>49</v>
      </c>
    </row>
    <row r="25" spans="1:6" x14ac:dyDescent="0.25">
      <c r="A25" t="str">
        <f t="shared" si="0"/>
        <v>MultipleExistingConventional TillNew</v>
      </c>
      <c r="B25" t="s">
        <v>4</v>
      </c>
      <c r="C25" t="s">
        <v>11</v>
      </c>
      <c r="D25" t="s">
        <v>0</v>
      </c>
      <c r="E25" t="s">
        <v>12</v>
      </c>
      <c r="F25">
        <v>0</v>
      </c>
    </row>
    <row r="26" spans="1:6" x14ac:dyDescent="0.25">
      <c r="A26" t="str">
        <f t="shared" si="0"/>
        <v>SingleNewDeep till &lt;20inNew</v>
      </c>
      <c r="B26" t="s">
        <v>2</v>
      </c>
      <c r="C26" t="s">
        <v>12</v>
      </c>
      <c r="D26" t="s">
        <v>258</v>
      </c>
      <c r="E26" t="s">
        <v>12</v>
      </c>
      <c r="F26">
        <v>64</v>
      </c>
    </row>
    <row r="27" spans="1:6" x14ac:dyDescent="0.25">
      <c r="A27" s="6" t="str">
        <f t="shared" si="0"/>
        <v>SingleNewDeep till &lt;20inExisting</v>
      </c>
      <c r="B27" t="s">
        <v>2</v>
      </c>
      <c r="C27" t="s">
        <v>12</v>
      </c>
      <c r="D27" t="s">
        <v>258</v>
      </c>
      <c r="E27" t="s">
        <v>11</v>
      </c>
      <c r="F27">
        <v>49</v>
      </c>
    </row>
    <row r="28" spans="1:6" x14ac:dyDescent="0.25">
      <c r="A28" s="6" t="str">
        <f t="shared" si="0"/>
        <v>SingleExistingDeep till &lt;20inNew</v>
      </c>
      <c r="B28" t="s">
        <v>2</v>
      </c>
      <c r="C28" t="s">
        <v>11</v>
      </c>
      <c r="D28" t="s">
        <v>258</v>
      </c>
      <c r="E28" s="6" t="s">
        <v>12</v>
      </c>
      <c r="F28" s="6">
        <v>15</v>
      </c>
    </row>
    <row r="29" spans="1:6" x14ac:dyDescent="0.25">
      <c r="A29" s="6" t="str">
        <f t="shared" si="0"/>
        <v>SingleExistingDeep till &lt;20inExisting</v>
      </c>
      <c r="B29" t="s">
        <v>2</v>
      </c>
      <c r="C29" t="s">
        <v>11</v>
      </c>
      <c r="D29" t="s">
        <v>258</v>
      </c>
      <c r="E29" s="6" t="s">
        <v>11</v>
      </c>
      <c r="F29" s="6">
        <v>0</v>
      </c>
    </row>
    <row r="30" spans="1:6" x14ac:dyDescent="0.25">
      <c r="A30" s="6" t="str">
        <f t="shared" si="0"/>
        <v>MultipleNewDeep till &lt;20inNew</v>
      </c>
      <c r="B30" t="s">
        <v>4</v>
      </c>
      <c r="C30" t="s">
        <v>12</v>
      </c>
      <c r="D30" t="s">
        <v>258</v>
      </c>
      <c r="E30" s="6" t="s">
        <v>12</v>
      </c>
      <c r="F30" s="6">
        <v>70</v>
      </c>
    </row>
    <row r="31" spans="1:6" x14ac:dyDescent="0.25">
      <c r="A31" s="6" t="str">
        <f t="shared" si="0"/>
        <v>MultipleNewDeep till &lt;20inExisting</v>
      </c>
      <c r="B31" t="s">
        <v>4</v>
      </c>
      <c r="C31" t="s">
        <v>12</v>
      </c>
      <c r="D31" t="s">
        <v>258</v>
      </c>
      <c r="E31" s="6" t="s">
        <v>11</v>
      </c>
      <c r="F31" s="6">
        <v>55</v>
      </c>
    </row>
    <row r="32" spans="1:6" x14ac:dyDescent="0.25">
      <c r="A32" s="6" t="str">
        <f t="shared" si="0"/>
        <v>MultipleExistingDeep till &lt;20inNew</v>
      </c>
      <c r="B32" t="s">
        <v>4</v>
      </c>
      <c r="C32" t="s">
        <v>11</v>
      </c>
      <c r="D32" t="s">
        <v>258</v>
      </c>
      <c r="E32" s="6" t="s">
        <v>12</v>
      </c>
      <c r="F32" s="6">
        <v>15</v>
      </c>
    </row>
    <row r="33" spans="1:6" x14ac:dyDescent="0.25">
      <c r="A33" s="6" t="str">
        <f t="shared" si="0"/>
        <v>MultipleExistingDeep till &lt;20inExisting</v>
      </c>
      <c r="B33" t="s">
        <v>4</v>
      </c>
      <c r="C33" t="s">
        <v>11</v>
      </c>
      <c r="D33" t="s">
        <v>258</v>
      </c>
      <c r="E33" s="6" t="s">
        <v>11</v>
      </c>
      <c r="F33" s="6">
        <v>0</v>
      </c>
    </row>
    <row r="34" spans="1:6" x14ac:dyDescent="0.25">
      <c r="D34"/>
    </row>
    <row r="35" spans="1:6" x14ac:dyDescent="0.25">
      <c r="A35" t="s">
        <v>106</v>
      </c>
      <c r="D35"/>
    </row>
  </sheetData>
  <sheetProtection algorithmName="SHA-512" hashValue="i9dzU1YOPw3yXXl53hThTkzQTuLW+oGywqDqiB/bjKrRZR35Y2N7Kd+SHlVLo9lYP/thmzSNPYMIHKEjZMdJag==" saltValue="PPzFyRy4wk+mvc0VTgmblA==" spinCount="100000" sheet="1" objects="1" scenarios="1" selectLockedCells="1"/>
  <sortState ref="A2:F25">
    <sortCondition descending="1" ref="B2"/>
  </sortState>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N78"/>
  <sheetViews>
    <sheetView topLeftCell="G10" workbookViewId="0">
      <selection activeCell="U14" sqref="U14"/>
    </sheetView>
  </sheetViews>
  <sheetFormatPr defaultColWidth="9.140625" defaultRowHeight="15" x14ac:dyDescent="0.25"/>
  <cols>
    <col min="1" max="1" width="24.28515625" style="6" bestFit="1" customWidth="1"/>
    <col min="2" max="2" width="10.140625" style="6" customWidth="1"/>
    <col min="3" max="3" width="10.7109375" style="6" bestFit="1" customWidth="1"/>
    <col min="4" max="4" width="9.140625" style="6"/>
    <col min="5" max="5" width="31" style="21" bestFit="1" customWidth="1"/>
    <col min="6" max="6" width="14.42578125" style="21" customWidth="1"/>
    <col min="7" max="7" width="10.5703125" style="21" bestFit="1" customWidth="1"/>
    <col min="8" max="16384" width="9.140625" style="21"/>
  </cols>
  <sheetData>
    <row r="1" spans="1:9" s="6" customFormat="1" ht="30" x14ac:dyDescent="0.25">
      <c r="A1"/>
      <c r="B1" s="12" t="s">
        <v>73</v>
      </c>
      <c r="C1" s="13" t="s">
        <v>72</v>
      </c>
      <c r="D1" s="13" t="s">
        <v>71</v>
      </c>
      <c r="E1" s="14" t="s">
        <v>74</v>
      </c>
      <c r="F1" s="1" t="s">
        <v>77</v>
      </c>
      <c r="G1" t="s">
        <v>75</v>
      </c>
    </row>
    <row r="2" spans="1:9" s="6" customFormat="1" x14ac:dyDescent="0.25">
      <c r="A2" s="10" t="s">
        <v>79</v>
      </c>
      <c r="B2" s="33" t="s">
        <v>70</v>
      </c>
      <c r="C2" s="34"/>
      <c r="D2" s="34"/>
      <c r="E2" s="35"/>
      <c r="F2" s="7" t="s">
        <v>78</v>
      </c>
      <c r="G2" s="7" t="s">
        <v>76</v>
      </c>
    </row>
    <row r="3" spans="1:9" s="6" customFormat="1" x14ac:dyDescent="0.25">
      <c r="A3" s="7" t="s">
        <v>65</v>
      </c>
      <c r="B3" s="15">
        <v>1.35</v>
      </c>
      <c r="C3" s="16"/>
      <c r="D3" s="16"/>
      <c r="E3" s="17">
        <f t="shared" ref="E3:E11" si="0">AVERAGE(B3:D3)</f>
        <v>1.35</v>
      </c>
      <c r="F3" s="7"/>
      <c r="G3" s="7">
        <f t="shared" ref="G3:G11" si="1">F3*E3</f>
        <v>0</v>
      </c>
      <c r="I3" s="6" t="s">
        <v>135</v>
      </c>
    </row>
    <row r="4" spans="1:9" s="6" customFormat="1" x14ac:dyDescent="0.25">
      <c r="A4" s="7" t="s">
        <v>69</v>
      </c>
      <c r="B4" s="15"/>
      <c r="C4" s="16">
        <v>0.73</v>
      </c>
      <c r="D4" s="16">
        <v>0.75</v>
      </c>
      <c r="E4" s="17">
        <f t="shared" si="0"/>
        <v>0.74</v>
      </c>
      <c r="F4" s="7">
        <v>30</v>
      </c>
      <c r="G4" s="7">
        <f t="shared" si="1"/>
        <v>22.2</v>
      </c>
      <c r="I4" s="6" t="s">
        <v>134</v>
      </c>
    </row>
    <row r="5" spans="1:9" s="6" customFormat="1" x14ac:dyDescent="0.25">
      <c r="A5" s="7" t="s">
        <v>63</v>
      </c>
      <c r="B5" s="15">
        <v>0.4</v>
      </c>
      <c r="C5" s="16"/>
      <c r="D5" s="16"/>
      <c r="E5" s="17">
        <f t="shared" si="0"/>
        <v>0.4</v>
      </c>
      <c r="F5" s="7"/>
      <c r="G5" s="7">
        <f t="shared" si="1"/>
        <v>0</v>
      </c>
      <c r="I5" s="6" t="s">
        <v>141</v>
      </c>
    </row>
    <row r="6" spans="1:9" s="6" customFormat="1" x14ac:dyDescent="0.25">
      <c r="A6" s="7" t="s">
        <v>68</v>
      </c>
      <c r="B6" s="15"/>
      <c r="C6" s="16">
        <v>3.4</v>
      </c>
      <c r="D6" s="16"/>
      <c r="E6" s="17">
        <f t="shared" si="0"/>
        <v>3.4</v>
      </c>
      <c r="F6" s="7">
        <v>12</v>
      </c>
      <c r="G6" s="7">
        <f t="shared" si="1"/>
        <v>40.799999999999997</v>
      </c>
    </row>
    <row r="7" spans="1:9" s="6" customFormat="1" x14ac:dyDescent="0.25">
      <c r="A7" s="7" t="s">
        <v>58</v>
      </c>
      <c r="B7" s="15">
        <v>0.42</v>
      </c>
      <c r="C7" s="16"/>
      <c r="D7" s="16"/>
      <c r="E7" s="17">
        <f t="shared" si="0"/>
        <v>0.42</v>
      </c>
      <c r="F7" s="7">
        <v>90</v>
      </c>
      <c r="G7" s="7">
        <f t="shared" si="1"/>
        <v>37.799999999999997</v>
      </c>
      <c r="I7" s="6" t="s">
        <v>136</v>
      </c>
    </row>
    <row r="8" spans="1:9" s="6" customFormat="1" x14ac:dyDescent="0.25">
      <c r="A8" s="7" t="s">
        <v>64</v>
      </c>
      <c r="B8" s="15">
        <v>2.6</v>
      </c>
      <c r="C8" s="16"/>
      <c r="D8" s="16"/>
      <c r="E8" s="17">
        <f t="shared" si="0"/>
        <v>2.6</v>
      </c>
      <c r="F8" s="7"/>
      <c r="G8" s="7">
        <f t="shared" si="1"/>
        <v>0</v>
      </c>
      <c r="I8" s="6" t="s">
        <v>133</v>
      </c>
    </row>
    <row r="9" spans="1:9" s="6" customFormat="1" x14ac:dyDescent="0.25">
      <c r="A9" s="7" t="s">
        <v>57</v>
      </c>
      <c r="B9" s="15">
        <v>0.35</v>
      </c>
      <c r="C9" s="16">
        <v>0.35</v>
      </c>
      <c r="D9" s="16"/>
      <c r="E9" s="17">
        <f t="shared" si="0"/>
        <v>0.35</v>
      </c>
      <c r="F9" s="7">
        <v>90</v>
      </c>
      <c r="G9" s="7">
        <f t="shared" si="1"/>
        <v>31.499999999999996</v>
      </c>
      <c r="I9" s="6" t="s">
        <v>139</v>
      </c>
    </row>
    <row r="10" spans="1:9" s="6" customFormat="1" x14ac:dyDescent="0.25">
      <c r="A10" s="7" t="s">
        <v>60</v>
      </c>
      <c r="B10" s="15">
        <v>1.5</v>
      </c>
      <c r="C10" s="16">
        <v>1.5</v>
      </c>
      <c r="D10" s="16">
        <v>1.5</v>
      </c>
      <c r="E10" s="17">
        <f t="shared" si="0"/>
        <v>1.5</v>
      </c>
      <c r="F10" s="7">
        <v>15</v>
      </c>
      <c r="G10" s="7">
        <f t="shared" si="1"/>
        <v>22.5</v>
      </c>
      <c r="I10" s="6" t="s">
        <v>140</v>
      </c>
    </row>
    <row r="11" spans="1:9" s="6" customFormat="1" x14ac:dyDescent="0.25">
      <c r="A11" s="7" t="s">
        <v>61</v>
      </c>
      <c r="B11" s="15">
        <v>1.85</v>
      </c>
      <c r="C11" s="16">
        <v>1.85</v>
      </c>
      <c r="D11" s="16">
        <v>1.85</v>
      </c>
      <c r="E11" s="17">
        <f t="shared" si="0"/>
        <v>1.8500000000000003</v>
      </c>
      <c r="F11" s="7">
        <v>25</v>
      </c>
      <c r="G11" s="7">
        <f t="shared" si="1"/>
        <v>46.250000000000007</v>
      </c>
    </row>
    <row r="12" spans="1:9" s="6" customFormat="1" x14ac:dyDescent="0.25">
      <c r="A12" s="7" t="s">
        <v>122</v>
      </c>
      <c r="B12" s="15"/>
      <c r="C12" s="16"/>
      <c r="D12" s="16"/>
      <c r="E12" s="17">
        <v>4</v>
      </c>
      <c r="F12" s="7"/>
      <c r="G12" s="7"/>
      <c r="I12" s="6" t="s">
        <v>143</v>
      </c>
    </row>
    <row r="13" spans="1:9" s="6" customFormat="1" x14ac:dyDescent="0.25">
      <c r="A13" s="7" t="s">
        <v>120</v>
      </c>
      <c r="B13" s="15"/>
      <c r="C13" s="16"/>
      <c r="D13" s="16"/>
      <c r="E13" s="17">
        <v>0.35</v>
      </c>
      <c r="F13" s="7"/>
      <c r="G13" s="7"/>
    </row>
    <row r="14" spans="1:9" s="6" customFormat="1" x14ac:dyDescent="0.25">
      <c r="A14" s="7" t="s">
        <v>62</v>
      </c>
      <c r="B14" s="15">
        <v>1.5</v>
      </c>
      <c r="C14" s="16">
        <v>1.5</v>
      </c>
      <c r="D14" s="16"/>
      <c r="E14" s="17">
        <f>AVERAGE(B14:D14)</f>
        <v>1.5</v>
      </c>
      <c r="F14" s="7">
        <v>8</v>
      </c>
      <c r="G14" s="7">
        <f>F14*E14</f>
        <v>12</v>
      </c>
      <c r="I14" s="6" t="s">
        <v>147</v>
      </c>
    </row>
    <row r="15" spans="1:9" s="6" customFormat="1" x14ac:dyDescent="0.25">
      <c r="A15" s="7" t="s">
        <v>67</v>
      </c>
      <c r="B15" s="15"/>
      <c r="C15" s="16">
        <v>1.2</v>
      </c>
      <c r="D15" s="16">
        <v>6.4</v>
      </c>
      <c r="E15" s="17">
        <f>AVERAGE(B15:D15)</f>
        <v>3.8000000000000003</v>
      </c>
      <c r="F15" s="7">
        <v>5</v>
      </c>
      <c r="G15" s="7">
        <f>F15*E15</f>
        <v>19</v>
      </c>
      <c r="I15" s="6" t="s">
        <v>149</v>
      </c>
    </row>
    <row r="16" spans="1:9" s="6" customFormat="1" x14ac:dyDescent="0.25">
      <c r="A16" s="7" t="s">
        <v>117</v>
      </c>
      <c r="B16" s="15"/>
      <c r="C16" s="16"/>
      <c r="D16" s="16"/>
      <c r="E16" s="17">
        <v>2.08</v>
      </c>
      <c r="F16" s="7"/>
      <c r="G16" s="7"/>
      <c r="I16" s="6" t="s">
        <v>148</v>
      </c>
    </row>
    <row r="17" spans="1:14" s="6" customFormat="1" x14ac:dyDescent="0.25">
      <c r="A17" s="7" t="s">
        <v>124</v>
      </c>
      <c r="B17" s="15"/>
      <c r="C17" s="16"/>
      <c r="D17" s="16"/>
      <c r="E17" s="17">
        <v>1.03</v>
      </c>
      <c r="F17" s="7"/>
      <c r="G17" s="7"/>
      <c r="I17" s="6" t="s">
        <v>150</v>
      </c>
    </row>
    <row r="18" spans="1:14" s="6" customFormat="1" x14ac:dyDescent="0.25">
      <c r="A18" s="7" t="s">
        <v>118</v>
      </c>
      <c r="B18" s="15"/>
      <c r="C18" s="16"/>
      <c r="D18" s="16"/>
      <c r="E18" s="17">
        <v>2.65</v>
      </c>
      <c r="F18" s="7"/>
      <c r="G18" s="7"/>
    </row>
    <row r="19" spans="1:14" s="6" customFormat="1" x14ac:dyDescent="0.25">
      <c r="A19" s="7" t="s">
        <v>123</v>
      </c>
      <c r="B19" s="15">
        <v>1.6</v>
      </c>
      <c r="C19" s="16"/>
      <c r="D19" s="16"/>
      <c r="E19" s="17">
        <v>1.6</v>
      </c>
      <c r="F19" s="7"/>
      <c r="G19" s="7"/>
      <c r="L19" s="5"/>
      <c r="M19" s="5"/>
      <c r="N19" s="5"/>
    </row>
    <row r="20" spans="1:14" s="6" customFormat="1" x14ac:dyDescent="0.25">
      <c r="A20" s="7" t="s">
        <v>121</v>
      </c>
      <c r="B20" s="15"/>
      <c r="C20" s="16"/>
      <c r="D20" s="16"/>
      <c r="E20" s="17">
        <v>2.1</v>
      </c>
      <c r="F20" s="7"/>
      <c r="G20" s="7"/>
      <c r="L20" s="5"/>
      <c r="M20" s="5"/>
      <c r="N20" s="5"/>
    </row>
    <row r="21" spans="1:14" s="6" customFormat="1" x14ac:dyDescent="0.25">
      <c r="A21" s="7" t="s">
        <v>119</v>
      </c>
      <c r="B21" s="15"/>
      <c r="C21" s="16"/>
      <c r="D21" s="16"/>
      <c r="E21" s="17">
        <v>0.6</v>
      </c>
      <c r="F21" s="7"/>
      <c r="G21" s="7"/>
      <c r="L21" s="5"/>
      <c r="M21" s="5"/>
      <c r="N21" s="5"/>
    </row>
    <row r="22" spans="1:14" s="6" customFormat="1" x14ac:dyDescent="0.25">
      <c r="A22" s="7" t="s">
        <v>66</v>
      </c>
      <c r="B22" s="15">
        <v>0.35</v>
      </c>
      <c r="C22" s="16">
        <v>0.35</v>
      </c>
      <c r="D22" s="16">
        <v>0.3</v>
      </c>
      <c r="E22" s="17">
        <f>AVERAGE(B22:D22)</f>
        <v>0.33333333333333331</v>
      </c>
      <c r="F22" s="7"/>
      <c r="G22" s="7">
        <f>F22*E22</f>
        <v>0</v>
      </c>
      <c r="L22" s="5"/>
      <c r="M22" s="5"/>
      <c r="N22" s="5"/>
    </row>
    <row r="23" spans="1:14" s="6" customFormat="1" ht="15.75" thickBot="1" x14ac:dyDescent="0.3">
      <c r="A23" s="7" t="s">
        <v>59</v>
      </c>
      <c r="B23" s="18">
        <v>0.65</v>
      </c>
      <c r="C23" s="19"/>
      <c r="D23" s="19"/>
      <c r="E23" s="20">
        <f>AVERAGE(B23:D23)</f>
        <v>0.65</v>
      </c>
      <c r="F23" s="7">
        <v>25</v>
      </c>
      <c r="G23" s="7">
        <f>F23*E23</f>
        <v>16.25</v>
      </c>
      <c r="L23" s="5"/>
      <c r="M23" s="5"/>
      <c r="N23" s="5"/>
    </row>
    <row r="24" spans="1:14" s="6" customFormat="1" x14ac:dyDescent="0.25">
      <c r="A24" s="7" t="s">
        <v>95</v>
      </c>
      <c r="B24" s="15"/>
      <c r="C24" s="16"/>
      <c r="D24" s="16"/>
      <c r="E24" s="17">
        <v>0</v>
      </c>
      <c r="F24" s="7"/>
      <c r="G24" s="7"/>
      <c r="L24" s="5"/>
      <c r="M24" s="5"/>
      <c r="N24" s="5"/>
    </row>
    <row r="25" spans="1:14" s="6" customFormat="1" x14ac:dyDescent="0.25">
      <c r="L25" s="5"/>
      <c r="M25" s="5"/>
      <c r="N25" s="5"/>
    </row>
    <row r="26" spans="1:14" s="6" customFormat="1" x14ac:dyDescent="0.25">
      <c r="L26" s="5"/>
      <c r="M26" s="5"/>
      <c r="N26" s="5"/>
    </row>
    <row r="27" spans="1:14" s="6" customFormat="1" x14ac:dyDescent="0.25">
      <c r="L27" s="5"/>
      <c r="M27" s="5"/>
      <c r="N27" s="5"/>
    </row>
    <row r="28" spans="1:14" x14ac:dyDescent="0.25">
      <c r="A28" s="10" t="s">
        <v>32</v>
      </c>
      <c r="B28" t="s">
        <v>80</v>
      </c>
      <c r="C28" t="s">
        <v>81</v>
      </c>
      <c r="D28" t="s">
        <v>76</v>
      </c>
      <c r="L28" s="22"/>
      <c r="M28" s="22"/>
      <c r="N28" s="22"/>
    </row>
    <row r="29" spans="1:14" x14ac:dyDescent="0.25">
      <c r="A29" t="s">
        <v>88</v>
      </c>
      <c r="B29">
        <v>19.77</v>
      </c>
      <c r="C29">
        <v>1</v>
      </c>
      <c r="D29" s="4">
        <f>B29*C29</f>
        <v>19.77</v>
      </c>
      <c r="I29" s="24" t="s">
        <v>178</v>
      </c>
      <c r="J29" s="24"/>
      <c r="K29" s="24" t="s">
        <v>177</v>
      </c>
      <c r="L29" s="22"/>
      <c r="M29" s="22"/>
      <c r="N29" s="22"/>
    </row>
    <row r="30" spans="1:14" x14ac:dyDescent="0.25">
      <c r="A30" t="s">
        <v>89</v>
      </c>
      <c r="B30">
        <v>15</v>
      </c>
      <c r="C30">
        <v>1</v>
      </c>
      <c r="D30" s="4">
        <f>B30*C30</f>
        <v>15</v>
      </c>
      <c r="E30" s="21">
        <v>0</v>
      </c>
      <c r="I30" s="25" t="s">
        <v>151</v>
      </c>
      <c r="J30" s="25" t="s">
        <v>152</v>
      </c>
      <c r="K30" s="26">
        <f>23.1/128</f>
        <v>0.18046875000000001</v>
      </c>
      <c r="L30" s="22"/>
      <c r="M30" s="22"/>
      <c r="N30" s="22"/>
    </row>
    <row r="31" spans="1:14" x14ac:dyDescent="0.25">
      <c r="A31" t="s">
        <v>192</v>
      </c>
      <c r="B31">
        <v>0.59</v>
      </c>
      <c r="C31">
        <v>30</v>
      </c>
      <c r="D31" s="4">
        <f>B31*C31</f>
        <v>17.7</v>
      </c>
      <c r="I31" s="25" t="s">
        <v>153</v>
      </c>
      <c r="J31" s="25" t="s">
        <v>154</v>
      </c>
      <c r="K31" s="26">
        <f>38.5/128</f>
        <v>0.30078125</v>
      </c>
      <c r="L31" s="22"/>
      <c r="M31" s="22"/>
      <c r="N31" s="22"/>
    </row>
    <row r="32" spans="1:14" x14ac:dyDescent="0.25">
      <c r="A32" t="s">
        <v>82</v>
      </c>
      <c r="B32">
        <v>6.93</v>
      </c>
      <c r="C32">
        <v>1</v>
      </c>
      <c r="D32" s="4">
        <v>6.93</v>
      </c>
      <c r="I32" s="25" t="s">
        <v>155</v>
      </c>
      <c r="J32" s="25" t="s">
        <v>156</v>
      </c>
      <c r="K32" s="26">
        <f>80.5/128</f>
        <v>0.62890625</v>
      </c>
      <c r="L32" s="22"/>
      <c r="M32" s="22"/>
      <c r="N32" s="22"/>
    </row>
    <row r="33" spans="1:14" x14ac:dyDescent="0.25">
      <c r="A33" s="31" t="s">
        <v>101</v>
      </c>
      <c r="B33" s="31"/>
      <c r="C33" s="31"/>
      <c r="D33" s="32">
        <f>SUM(D31:D32)</f>
        <v>24.63</v>
      </c>
      <c r="I33" s="25" t="s">
        <v>157</v>
      </c>
      <c r="J33" s="25" t="s">
        <v>158</v>
      </c>
      <c r="K33" s="26"/>
      <c r="L33" s="22"/>
      <c r="M33" s="22"/>
      <c r="N33" s="22"/>
    </row>
    <row r="34" spans="1:14" x14ac:dyDescent="0.25">
      <c r="A34" s="31" t="s">
        <v>100</v>
      </c>
      <c r="B34" s="31"/>
      <c r="C34" s="31"/>
      <c r="D34" s="32">
        <v>0</v>
      </c>
      <c r="I34" s="25" t="s">
        <v>128</v>
      </c>
      <c r="J34" s="25" t="s">
        <v>159</v>
      </c>
      <c r="K34" s="26"/>
    </row>
    <row r="35" spans="1:14" x14ac:dyDescent="0.25">
      <c r="A35" t="s">
        <v>83</v>
      </c>
      <c r="B35"/>
      <c r="C35"/>
      <c r="D35" s="4"/>
      <c r="I35" s="25" t="s">
        <v>129</v>
      </c>
      <c r="J35" s="25" t="s">
        <v>160</v>
      </c>
      <c r="K35" s="26"/>
    </row>
    <row r="36" spans="1:14" x14ac:dyDescent="0.25">
      <c r="A36" t="s">
        <v>90</v>
      </c>
      <c r="B36">
        <v>0.13</v>
      </c>
      <c r="C36">
        <v>16</v>
      </c>
      <c r="D36" s="4">
        <f>B36*C36</f>
        <v>2.08</v>
      </c>
      <c r="I36" s="25" t="s">
        <v>161</v>
      </c>
      <c r="J36" s="25" t="s">
        <v>162</v>
      </c>
      <c r="K36" s="26"/>
    </row>
    <row r="37" spans="1:14" x14ac:dyDescent="0.25">
      <c r="A37" t="s">
        <v>84</v>
      </c>
      <c r="B37">
        <v>1.68</v>
      </c>
      <c r="C37">
        <v>1</v>
      </c>
      <c r="D37" s="4">
        <v>1.68</v>
      </c>
      <c r="I37" s="25" t="s">
        <v>163</v>
      </c>
      <c r="J37" s="25" t="s">
        <v>164</v>
      </c>
      <c r="K37" s="26">
        <f>70/128</f>
        <v>0.546875</v>
      </c>
    </row>
    <row r="38" spans="1:14" x14ac:dyDescent="0.25">
      <c r="A38" s="31" t="s">
        <v>209</v>
      </c>
      <c r="B38" s="31"/>
      <c r="C38" s="31"/>
      <c r="D38" s="32">
        <f>SUM(D36:D37)</f>
        <v>3.76</v>
      </c>
      <c r="I38" s="25" t="s">
        <v>165</v>
      </c>
      <c r="J38" s="25" t="s">
        <v>166</v>
      </c>
      <c r="K38" s="26">
        <f>20.5/128</f>
        <v>0.16015625</v>
      </c>
    </row>
    <row r="39" spans="1:14" x14ac:dyDescent="0.25">
      <c r="A39" s="31" t="s">
        <v>85</v>
      </c>
      <c r="B39" s="31">
        <v>4.1399999999999997</v>
      </c>
      <c r="C39" s="31">
        <v>1</v>
      </c>
      <c r="D39" s="32">
        <v>4.1399999999999997</v>
      </c>
      <c r="I39" s="25" t="s">
        <v>167</v>
      </c>
      <c r="J39" s="25" t="s">
        <v>168</v>
      </c>
      <c r="K39" s="26"/>
    </row>
    <row r="40" spans="1:14" x14ac:dyDescent="0.25">
      <c r="A40" t="s">
        <v>114</v>
      </c>
      <c r="B40">
        <v>15</v>
      </c>
      <c r="C40">
        <v>1</v>
      </c>
      <c r="D40">
        <f>B40*C40</f>
        <v>15</v>
      </c>
      <c r="I40" s="25" t="s">
        <v>169</v>
      </c>
      <c r="J40" s="25" t="s">
        <v>170</v>
      </c>
      <c r="K40" s="26">
        <f>97.7/128</f>
        <v>0.76328125000000002</v>
      </c>
    </row>
    <row r="41" spans="1:14" x14ac:dyDescent="0.25">
      <c r="A41"/>
      <c r="B41"/>
      <c r="C41"/>
      <c r="D41"/>
      <c r="I41" s="25" t="s">
        <v>171</v>
      </c>
      <c r="J41" s="25" t="s">
        <v>172</v>
      </c>
      <c r="K41" s="26">
        <f>875/128</f>
        <v>6.8359375</v>
      </c>
    </row>
    <row r="42" spans="1:14" x14ac:dyDescent="0.25">
      <c r="A42" s="6" t="s">
        <v>142</v>
      </c>
      <c r="I42" s="26"/>
      <c r="J42" s="26"/>
      <c r="K42" s="26"/>
    </row>
    <row r="43" spans="1:14" ht="30" x14ac:dyDescent="0.25">
      <c r="A43" s="10" t="s">
        <v>127</v>
      </c>
      <c r="B43" s="7" t="s">
        <v>176</v>
      </c>
      <c r="C43" s="9" t="s">
        <v>138</v>
      </c>
      <c r="D43" s="7" t="s">
        <v>76</v>
      </c>
      <c r="E43" s="21" t="s">
        <v>198</v>
      </c>
    </row>
    <row r="44" spans="1:14" x14ac:dyDescent="0.25">
      <c r="A44" s="7" t="s">
        <v>125</v>
      </c>
      <c r="B44" s="7">
        <v>0.19500000000000001</v>
      </c>
      <c r="C44" s="7">
        <v>1</v>
      </c>
      <c r="D44" s="7">
        <f>(B44*C44)+$D$37</f>
        <v>1.875</v>
      </c>
      <c r="E44" s="21" t="s">
        <v>199</v>
      </c>
    </row>
    <row r="45" spans="1:14" x14ac:dyDescent="0.25">
      <c r="A45" s="7" t="s">
        <v>126</v>
      </c>
      <c r="B45" s="7">
        <v>0.14000000000000001</v>
      </c>
      <c r="C45" s="7">
        <v>1</v>
      </c>
      <c r="D45" s="7">
        <f>(B45*C45)+$D$37</f>
        <v>1.8199999999999998</v>
      </c>
      <c r="E45" s="21" t="s">
        <v>126</v>
      </c>
    </row>
    <row r="46" spans="1:14" x14ac:dyDescent="0.25">
      <c r="A46" s="27" t="s">
        <v>153</v>
      </c>
      <c r="B46" s="28">
        <v>0.3</v>
      </c>
      <c r="C46" s="27">
        <v>108</v>
      </c>
      <c r="D46" s="27"/>
      <c r="E46" s="21" t="s">
        <v>126</v>
      </c>
      <c r="F46" s="21" t="s">
        <v>185</v>
      </c>
      <c r="H46" s="21" t="s">
        <v>184</v>
      </c>
    </row>
    <row r="47" spans="1:14" x14ac:dyDescent="0.25">
      <c r="A47" s="7" t="s">
        <v>129</v>
      </c>
      <c r="B47" s="8">
        <v>0.74</v>
      </c>
      <c r="C47" s="11">
        <v>29</v>
      </c>
      <c r="D47" s="8">
        <f>(B47*C47)+$D$37</f>
        <v>23.14</v>
      </c>
      <c r="E47" s="21" t="s">
        <v>203</v>
      </c>
      <c r="F47" s="21" t="s">
        <v>179</v>
      </c>
    </row>
    <row r="48" spans="1:14" x14ac:dyDescent="0.25">
      <c r="A48" s="27" t="s">
        <v>175</v>
      </c>
      <c r="B48" s="28">
        <v>5</v>
      </c>
      <c r="C48" s="27">
        <v>2</v>
      </c>
      <c r="D48" s="27"/>
      <c r="E48" s="21" t="s">
        <v>204</v>
      </c>
      <c r="F48" s="21" t="s">
        <v>187</v>
      </c>
      <c r="H48" s="21" t="s">
        <v>186</v>
      </c>
    </row>
    <row r="49" spans="1:8" x14ac:dyDescent="0.25">
      <c r="A49" s="7" t="s">
        <v>130</v>
      </c>
      <c r="B49" s="8">
        <v>0.39</v>
      </c>
      <c r="C49" s="11">
        <v>8</v>
      </c>
      <c r="D49" s="8">
        <f>(B49*C49)+$D$37</f>
        <v>4.8</v>
      </c>
      <c r="E49" s="21" t="s">
        <v>130</v>
      </c>
    </row>
    <row r="50" spans="1:8" x14ac:dyDescent="0.25">
      <c r="A50" s="7" t="s">
        <v>131</v>
      </c>
      <c r="B50" s="8">
        <v>0.94</v>
      </c>
      <c r="C50" s="11">
        <v>16</v>
      </c>
      <c r="D50" s="8">
        <f>(B50*C50)+$D$37</f>
        <v>16.72</v>
      </c>
      <c r="E50" s="21" t="s">
        <v>208</v>
      </c>
    </row>
    <row r="51" spans="1:8" x14ac:dyDescent="0.25">
      <c r="A51" s="7" t="s">
        <v>188</v>
      </c>
      <c r="B51" s="7">
        <v>6.83</v>
      </c>
      <c r="C51" s="11">
        <v>1</v>
      </c>
      <c r="D51" s="7"/>
      <c r="E51" s="21" t="s">
        <v>207</v>
      </c>
      <c r="F51" s="21" t="s">
        <v>187</v>
      </c>
      <c r="H51" s="21" t="s">
        <v>189</v>
      </c>
    </row>
    <row r="52" spans="1:8" x14ac:dyDescent="0.25">
      <c r="A52" s="7" t="s">
        <v>163</v>
      </c>
      <c r="B52" s="8">
        <v>0.55000000000000004</v>
      </c>
      <c r="C52" s="11">
        <v>16</v>
      </c>
      <c r="D52" s="8"/>
      <c r="E52" s="21" t="s">
        <v>206</v>
      </c>
      <c r="F52" s="21" t="s">
        <v>187</v>
      </c>
      <c r="H52" s="21" t="s">
        <v>190</v>
      </c>
    </row>
    <row r="53" spans="1:8" x14ac:dyDescent="0.25">
      <c r="A53" s="7" t="s">
        <v>174</v>
      </c>
      <c r="B53" s="8">
        <v>0.16</v>
      </c>
      <c r="C53" s="11">
        <v>12</v>
      </c>
      <c r="D53" s="8"/>
      <c r="E53" s="21" t="s">
        <v>202</v>
      </c>
      <c r="F53" s="21" t="s">
        <v>179</v>
      </c>
    </row>
    <row r="54" spans="1:8" x14ac:dyDescent="0.25">
      <c r="A54" s="7" t="s">
        <v>137</v>
      </c>
      <c r="B54" s="8">
        <v>4.29</v>
      </c>
      <c r="C54" s="11">
        <v>1.5</v>
      </c>
      <c r="D54" s="8">
        <f>(B54*C54)+$D$37</f>
        <v>8.1150000000000002</v>
      </c>
      <c r="E54" s="21" t="s">
        <v>205</v>
      </c>
    </row>
    <row r="55" spans="1:8" x14ac:dyDescent="0.25">
      <c r="A55" s="7" t="s">
        <v>173</v>
      </c>
      <c r="B55" s="8">
        <v>0.18</v>
      </c>
      <c r="C55" s="11">
        <v>40</v>
      </c>
      <c r="D55" s="8"/>
      <c r="E55" s="21" t="s">
        <v>199</v>
      </c>
      <c r="F55" s="21" t="s">
        <v>181</v>
      </c>
      <c r="H55" s="21" t="s">
        <v>180</v>
      </c>
    </row>
    <row r="56" spans="1:8" x14ac:dyDescent="0.25">
      <c r="A56" s="7" t="s">
        <v>128</v>
      </c>
      <c r="B56" s="8">
        <v>5.75</v>
      </c>
      <c r="C56" s="11">
        <v>2</v>
      </c>
      <c r="D56" s="8">
        <f>(B56*C56)+$D$37</f>
        <v>13.18</v>
      </c>
      <c r="E56" s="21" t="s">
        <v>200</v>
      </c>
      <c r="F56" s="21" t="s">
        <v>181</v>
      </c>
      <c r="H56" s="21" t="s">
        <v>182</v>
      </c>
    </row>
    <row r="57" spans="1:8" x14ac:dyDescent="0.25">
      <c r="A57" s="7" t="s">
        <v>155</v>
      </c>
      <c r="B57" s="8">
        <v>0.63</v>
      </c>
      <c r="C57" s="11">
        <v>10</v>
      </c>
      <c r="D57" s="8"/>
      <c r="E57" s="21" t="s">
        <v>130</v>
      </c>
      <c r="F57" s="21" t="s">
        <v>181</v>
      </c>
      <c r="H57" s="21" t="s">
        <v>183</v>
      </c>
    </row>
    <row r="58" spans="1:8" x14ac:dyDescent="0.25">
      <c r="A58" s="7" t="s">
        <v>132</v>
      </c>
      <c r="B58" s="8">
        <v>8.68</v>
      </c>
      <c r="C58" s="11">
        <v>1.5</v>
      </c>
      <c r="D58" s="8">
        <f>(B58*C58)+$D$37</f>
        <v>14.7</v>
      </c>
      <c r="E58" s="21" t="s">
        <v>201</v>
      </c>
    </row>
    <row r="59" spans="1:8" x14ac:dyDescent="0.25">
      <c r="A59" s="7" t="s">
        <v>95</v>
      </c>
      <c r="B59" s="7">
        <v>0</v>
      </c>
      <c r="C59" s="11">
        <v>0</v>
      </c>
      <c r="D59" s="8">
        <v>0</v>
      </c>
    </row>
    <row r="60" spans="1:8" x14ac:dyDescent="0.25">
      <c r="A60" s="21"/>
      <c r="B60" s="21"/>
      <c r="C60" s="21"/>
      <c r="D60" s="21"/>
    </row>
    <row r="61" spans="1:8" x14ac:dyDescent="0.25">
      <c r="A61" s="31" t="s">
        <v>85</v>
      </c>
      <c r="B61" s="31">
        <v>4.1399999999999997</v>
      </c>
      <c r="C61" s="31">
        <v>1</v>
      </c>
      <c r="D61" s="32">
        <v>4.1399999999999997</v>
      </c>
    </row>
    <row r="65" spans="1:4" x14ac:dyDescent="0.25">
      <c r="B65" s="29"/>
      <c r="C65" s="30"/>
      <c r="D65" s="29"/>
    </row>
    <row r="66" spans="1:4" x14ac:dyDescent="0.25">
      <c r="B66" s="29"/>
      <c r="C66" s="30"/>
      <c r="D66" s="29"/>
    </row>
    <row r="67" spans="1:4" x14ac:dyDescent="0.25">
      <c r="B67" s="29"/>
      <c r="C67" s="30"/>
      <c r="D67" s="29"/>
    </row>
    <row r="68" spans="1:4" x14ac:dyDescent="0.25">
      <c r="B68" s="29"/>
      <c r="C68" s="30"/>
      <c r="D68" s="29"/>
    </row>
    <row r="69" spans="1:4" x14ac:dyDescent="0.25">
      <c r="B69" s="29"/>
      <c r="C69" s="30"/>
      <c r="D69" s="29"/>
    </row>
    <row r="70" spans="1:4" x14ac:dyDescent="0.25">
      <c r="B70" s="29"/>
      <c r="C70" s="30"/>
      <c r="D70" s="29"/>
    </row>
    <row r="71" spans="1:4" x14ac:dyDescent="0.25">
      <c r="B71" s="29"/>
      <c r="C71" s="30"/>
      <c r="D71" s="29"/>
    </row>
    <row r="72" spans="1:4" x14ac:dyDescent="0.25">
      <c r="A72" s="21"/>
      <c r="B72" s="23"/>
      <c r="C72" s="21"/>
      <c r="D72" s="21"/>
    </row>
    <row r="73" spans="1:4" x14ac:dyDescent="0.25">
      <c r="B73" s="29"/>
      <c r="C73" s="30"/>
      <c r="D73" s="29"/>
    </row>
    <row r="74" spans="1:4" x14ac:dyDescent="0.25">
      <c r="B74" s="29"/>
      <c r="C74" s="30"/>
      <c r="D74" s="29"/>
    </row>
    <row r="75" spans="1:4" x14ac:dyDescent="0.25">
      <c r="B75" s="29"/>
      <c r="C75" s="30"/>
      <c r="D75" s="29"/>
    </row>
    <row r="76" spans="1:4" x14ac:dyDescent="0.25">
      <c r="A76" s="21"/>
      <c r="B76" s="23"/>
      <c r="C76" s="21"/>
      <c r="D76" s="21"/>
    </row>
    <row r="78" spans="1:4" x14ac:dyDescent="0.25">
      <c r="C78" s="30"/>
      <c r="D78" s="29"/>
    </row>
  </sheetData>
  <sheetProtection selectLockedCells="1" selectUnlockedCells="1"/>
  <sortState ref="A3:G25">
    <sortCondition ref="A4"/>
  </sortState>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Notes</vt:lpstr>
      <vt:lpstr>Tool</vt:lpstr>
      <vt:lpstr>NRCSPayments</vt:lpstr>
      <vt:lpstr>seed costs and farm costs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Naveen C Adusumilli</dc:creator>
  <cp:lastModifiedBy>NCA</cp:lastModifiedBy>
  <dcterms:created xsi:type="dcterms:W3CDTF">2018-03-15T19:40:37Z</dcterms:created>
  <dcterms:modified xsi:type="dcterms:W3CDTF">2019-08-19T19:57:07Z</dcterms:modified>
</cp:coreProperties>
</file>